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5" yWindow="45" windowWidth="9480" windowHeight="9885" tabRatio="746" firstSheet="2" activeTab="7"/>
  </bookViews>
  <sheets>
    <sheet name="Schema Generale" sheetId="1" r:id="rId1"/>
    <sheet name="Organizzazione" sheetId="2" r:id="rId2"/>
    <sheet name="Caratteristiche" sheetId="3" r:id="rId3"/>
    <sheet name="Economico Patrimoniale" sheetId="4" r:id="rId4"/>
    <sheet name="Missione programma processo" sheetId="5" r:id="rId5"/>
    <sheet name="Piano razion - Obj 1" sheetId="33" r:id="rId6"/>
    <sheet name="Piano razion - Obj 2" sheetId="28" r:id="rId7"/>
    <sheet name="Anticorruzione - Obj 3 " sheetId="32" r:id="rId8"/>
  </sheets>
  <externalReferences>
    <externalReference r:id="rId9"/>
  </externalReferences>
  <definedNames>
    <definedName name="_xlnm._FilterDatabase" localSheetId="0" hidden="1">'Schema Generale'!#REF!</definedName>
    <definedName name="area">[1]db1!$B$2:$B$20</definedName>
    <definedName name="_xlnm.Print_Area" localSheetId="7">'Anticorruzione - Obj 3 '!$A$1:$R$94</definedName>
    <definedName name="_xlnm.Print_Area" localSheetId="2">Caratteristiche!$A$2:$N$44</definedName>
    <definedName name="_xlnm.Print_Area" localSheetId="3">'Economico Patrimoniale'!$A$1:$L$107</definedName>
    <definedName name="_xlnm.Print_Area" localSheetId="1">Organizzazione!$A$1:$L$60</definedName>
    <definedName name="_xlnm.Print_Area" localSheetId="5">'Piano razion - Obj 1'!$A$1:$N$87</definedName>
    <definedName name="_xlnm.Print_Area" localSheetId="6">'Piano razion - Obj 2'!$A$1:$N$88</definedName>
    <definedName name="_xlnm.Print_Area" localSheetId="0">'Schema Generale'!$A$1:$G$50</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Patrimoniale'!$A$1:$L$107</definedName>
    <definedName name="Z_0CDFE071_D2BF_4AC9_96FE_3C7CC2EB89D1_.wvu.PrintArea" localSheetId="1" hidden="1">Organizzazione!$A$1:$L$60</definedName>
    <definedName name="Z_0CDFE071_D2BF_4AC9_96FE_3C7CC2EB89D1_.wvu.PrintArea" localSheetId="0" hidden="1">'Schema Generale'!$A$1:$G$50</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Patrimoniale'!$A$1:$L$107</definedName>
    <definedName name="Z_16B7DE21_A045_4CA8_8E8A_B264E96AA2CC_.wvu.PrintArea" localSheetId="1" hidden="1">Organizzazione!$A$1:$L$60</definedName>
    <definedName name="Z_16B7DE21_A045_4CA8_8E8A_B264E96AA2CC_.wvu.PrintArea" localSheetId="0" hidden="1">'Schema Generale'!$A$1:$G$50</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Patrimoniale'!$A$1:$L$107</definedName>
    <definedName name="Z_FD66CCA4_E734_40F6_A42D_704ADC03C8FF_.wvu.PrintArea" localSheetId="1" hidden="1">Organizzazione!$A$1:$L$60</definedName>
    <definedName name="Z_FD66CCA4_E734_40F6_A42D_704ADC03C8FF_.wvu.PrintArea" localSheetId="0" hidden="1">'Schema Generale'!$A$1:$G$50</definedName>
    <definedName name="Z_FD66CCA4_E734_40F6_A42D_704ADC03C8FF_.wvu.Rows" localSheetId="2" hidden="1">Caratteristiche!$7:$7</definedName>
  </definedNames>
  <calcPr calcId="14562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K12" i="5" l="1"/>
  <c r="M7" i="2"/>
  <c r="L48" i="5" l="1"/>
  <c r="J12" i="5"/>
  <c r="L9" i="5"/>
  <c r="I9" i="5"/>
  <c r="M7" i="5"/>
  <c r="L7" i="5"/>
  <c r="I7" i="5"/>
  <c r="K9" i="5"/>
  <c r="P41" i="5" l="1"/>
  <c r="S41" i="5" s="1"/>
  <c r="O31" i="5"/>
  <c r="R31" i="5" s="1"/>
  <c r="R30" i="5"/>
  <c r="P19" i="5"/>
  <c r="S19" i="5" s="1"/>
  <c r="R60" i="5"/>
  <c r="O60" i="5"/>
  <c r="O49" i="5"/>
  <c r="R49" i="5" s="1"/>
  <c r="N49" i="5"/>
  <c r="Q49" i="5" s="1"/>
  <c r="Q20" i="5"/>
  <c r="O27" i="5"/>
  <c r="R27" i="5" s="1"/>
  <c r="O25" i="5"/>
  <c r="R25" i="5" s="1"/>
  <c r="N20" i="5"/>
  <c r="O12" i="5"/>
  <c r="R12" i="5" s="1"/>
  <c r="M77" i="33" l="1"/>
  <c r="M87" i="33" s="1"/>
  <c r="IQ65406" i="33"/>
  <c r="IP65406" i="33"/>
  <c r="IO65406" i="33"/>
  <c r="IN65406" i="33"/>
  <c r="IM65406" i="33"/>
  <c r="A77" i="33"/>
  <c r="A51" i="33"/>
  <c r="A49" i="33"/>
  <c r="A47" i="33"/>
  <c r="M42" i="33"/>
  <c r="M40" i="33"/>
  <c r="M39" i="33"/>
  <c r="M36" i="33"/>
  <c r="M32" i="33"/>
  <c r="M43" i="28"/>
  <c r="M42" i="28"/>
  <c r="M40" i="28"/>
  <c r="M39" i="28"/>
  <c r="M36" i="28"/>
  <c r="M33" i="28"/>
  <c r="M34" i="28"/>
  <c r="M32" i="28"/>
  <c r="M77" i="28"/>
  <c r="M87" i="28" s="1"/>
  <c r="O75" i="5" l="1"/>
  <c r="P75" i="5" s="1"/>
  <c r="S20" i="5"/>
  <c r="R90" i="5"/>
  <c r="S90" i="5" s="1"/>
  <c r="R91" i="5"/>
  <c r="S91" i="5" s="1"/>
  <c r="R3" i="5"/>
  <c r="S3" i="5" s="1"/>
  <c r="R4" i="5"/>
  <c r="S4" i="5" s="1"/>
  <c r="R5" i="5"/>
  <c r="S5" i="5" s="1"/>
  <c r="R6" i="5"/>
  <c r="S6" i="5" s="1"/>
  <c r="S7" i="5"/>
  <c r="R8" i="5"/>
  <c r="S8" i="5" s="1"/>
  <c r="S9" i="5"/>
  <c r="R10" i="5"/>
  <c r="S10" i="5" s="1"/>
  <c r="R11" i="5"/>
  <c r="S11" i="5" s="1"/>
  <c r="S12" i="5"/>
  <c r="R13" i="5"/>
  <c r="S13" i="5"/>
  <c r="S14" i="5"/>
  <c r="R15" i="5"/>
  <c r="S15" i="5" s="1"/>
  <c r="R18" i="5"/>
  <c r="S18" i="5"/>
  <c r="R21" i="5"/>
  <c r="S21" i="5" s="1"/>
  <c r="R24" i="5"/>
  <c r="S24" i="5" s="1"/>
  <c r="S25" i="5"/>
  <c r="R26" i="5"/>
  <c r="S26" i="5" s="1"/>
  <c r="S27" i="5"/>
  <c r="R28" i="5"/>
  <c r="S28" i="5" s="1"/>
  <c r="R29" i="5"/>
  <c r="S29" i="5"/>
  <c r="S30" i="5"/>
  <c r="S31" i="5"/>
  <c r="R33" i="5"/>
  <c r="S33" i="5"/>
  <c r="R34" i="5"/>
  <c r="S34" i="5" s="1"/>
  <c r="R36" i="5"/>
  <c r="S36" i="5" s="1"/>
  <c r="R37" i="5"/>
  <c r="S37" i="5" s="1"/>
  <c r="R39" i="5"/>
  <c r="S39" i="5" s="1"/>
  <c r="R42" i="5"/>
  <c r="S42" i="5" s="1"/>
  <c r="S43" i="5"/>
  <c r="R45" i="5"/>
  <c r="S45" i="5"/>
  <c r="R46" i="5"/>
  <c r="S46" i="5" s="1"/>
  <c r="S47" i="5"/>
  <c r="R48" i="5"/>
  <c r="S48" i="5"/>
  <c r="S49" i="5"/>
  <c r="R50" i="5"/>
  <c r="S50" i="5" s="1"/>
  <c r="R51" i="5"/>
  <c r="S51" i="5" s="1"/>
  <c r="R52" i="5"/>
  <c r="S52" i="5" s="1"/>
  <c r="R54" i="5"/>
  <c r="S54" i="5" s="1"/>
  <c r="R55" i="5"/>
  <c r="S55" i="5"/>
  <c r="S56" i="5"/>
  <c r="S57" i="5"/>
  <c r="R58" i="5"/>
  <c r="S58" i="5"/>
  <c r="R59" i="5"/>
  <c r="S59" i="5" s="1"/>
  <c r="S61" i="5"/>
  <c r="R62" i="5"/>
  <c r="S62" i="5"/>
  <c r="S63" i="5"/>
  <c r="R64" i="5"/>
  <c r="S64" i="5" s="1"/>
  <c r="S65" i="5"/>
  <c r="R66" i="5"/>
  <c r="S66" i="5" s="1"/>
  <c r="S67" i="5"/>
  <c r="R68" i="5"/>
  <c r="S68" i="5" s="1"/>
  <c r="S69" i="5"/>
  <c r="R70" i="5"/>
  <c r="S70" i="5" s="1"/>
  <c r="R71" i="5"/>
  <c r="S71" i="5" s="1"/>
  <c r="R72" i="5"/>
  <c r="S72" i="5" s="1"/>
  <c r="S73" i="5"/>
  <c r="R75" i="5"/>
  <c r="S75" i="5" s="1"/>
  <c r="R77" i="5"/>
  <c r="S77" i="5" s="1"/>
  <c r="R78" i="5"/>
  <c r="S78" i="5" s="1"/>
  <c r="R81" i="5"/>
  <c r="S81" i="5" s="1"/>
  <c r="R82" i="5"/>
  <c r="S82" i="5" s="1"/>
  <c r="R84" i="5"/>
  <c r="S84" i="5"/>
  <c r="R86" i="5"/>
  <c r="S86" i="5" s="1"/>
  <c r="R88" i="5"/>
  <c r="S88" i="5" s="1"/>
  <c r="O91" i="5"/>
  <c r="P91" i="5" s="1"/>
  <c r="O90" i="5"/>
  <c r="O88" i="5"/>
  <c r="P88" i="5" s="1"/>
  <c r="O86" i="5"/>
  <c r="P86" i="5" s="1"/>
  <c r="O84" i="5"/>
  <c r="P84" i="5" s="1"/>
  <c r="O82" i="5"/>
  <c r="P82" i="5" s="1"/>
  <c r="O81" i="5"/>
  <c r="O78" i="5"/>
  <c r="P78" i="5" s="1"/>
  <c r="O77" i="5"/>
  <c r="P77" i="5" s="1"/>
  <c r="O72" i="5"/>
  <c r="P72" i="5" s="1"/>
  <c r="O71" i="5"/>
  <c r="O70" i="5"/>
  <c r="P70" i="5" s="1"/>
  <c r="O68" i="5"/>
  <c r="P68" i="5" s="1"/>
  <c r="O66" i="5"/>
  <c r="P66" i="5" s="1"/>
  <c r="O64" i="5"/>
  <c r="P64" i="5" s="1"/>
  <c r="O62" i="5"/>
  <c r="P62" i="5" s="1"/>
  <c r="O59" i="5"/>
  <c r="P59" i="5" s="1"/>
  <c r="O58" i="5"/>
  <c r="O55" i="5"/>
  <c r="P55" i="5" s="1"/>
  <c r="O54" i="5"/>
  <c r="P54" i="5" s="1"/>
  <c r="O52" i="5"/>
  <c r="P52" i="5" s="1"/>
  <c r="O51" i="5"/>
  <c r="P51" i="5" s="1"/>
  <c r="O50" i="5"/>
  <c r="P50" i="5" s="1"/>
  <c r="O48" i="5"/>
  <c r="P48" i="5" s="1"/>
  <c r="O46" i="5"/>
  <c r="P46" i="5" s="1"/>
  <c r="O45" i="5"/>
  <c r="P45" i="5" s="1"/>
  <c r="O42" i="5"/>
  <c r="P42" i="5" s="1"/>
  <c r="O39" i="5"/>
  <c r="P39" i="5" s="1"/>
  <c r="O37" i="5"/>
  <c r="P37" i="5" s="1"/>
  <c r="O36" i="5"/>
  <c r="O34" i="5"/>
  <c r="O33" i="5"/>
  <c r="O26" i="5"/>
  <c r="P26" i="5" s="1"/>
  <c r="O24" i="5"/>
  <c r="P24" i="5" s="1"/>
  <c r="O21" i="5"/>
  <c r="P21" i="5" s="1"/>
  <c r="O18" i="5"/>
  <c r="P18" i="5" s="1"/>
  <c r="O15" i="5"/>
  <c r="P15" i="5" s="1"/>
  <c r="O13" i="5"/>
  <c r="P13" i="5" s="1"/>
  <c r="O11" i="5"/>
  <c r="P11" i="5" s="1"/>
  <c r="O10" i="5"/>
  <c r="P10" i="5" s="1"/>
  <c r="O8" i="5"/>
  <c r="P8" i="5" s="1"/>
  <c r="O6" i="5"/>
  <c r="P6" i="5" s="1"/>
  <c r="O5" i="5"/>
  <c r="P5" i="5" s="1"/>
  <c r="O4" i="5"/>
  <c r="P4" i="5" s="1"/>
  <c r="O3" i="5"/>
  <c r="P3" i="5" s="1"/>
  <c r="P90" i="5"/>
  <c r="P81" i="5"/>
  <c r="P73" i="5"/>
  <c r="P71" i="5"/>
  <c r="P69" i="5"/>
  <c r="P67" i="5"/>
  <c r="P65" i="5"/>
  <c r="P63" i="5"/>
  <c r="P61" i="5"/>
  <c r="P60" i="5"/>
  <c r="P58" i="5"/>
  <c r="P57" i="5"/>
  <c r="P56" i="5"/>
  <c r="P49" i="5"/>
  <c r="P47" i="5"/>
  <c r="P43" i="5"/>
  <c r="P36" i="5"/>
  <c r="P34" i="5"/>
  <c r="P33" i="5"/>
  <c r="P31" i="5"/>
  <c r="P30" i="5"/>
  <c r="O29" i="5"/>
  <c r="P29" i="5" s="1"/>
  <c r="O28" i="5"/>
  <c r="P28" i="5" s="1"/>
  <c r="P27" i="5"/>
  <c r="P25" i="5"/>
  <c r="P20" i="5"/>
  <c r="P14" i="5"/>
  <c r="P12" i="5"/>
  <c r="P9" i="5"/>
  <c r="P7" i="5"/>
  <c r="K91" i="5"/>
  <c r="L91" i="5" s="1"/>
  <c r="K90" i="5"/>
  <c r="L90" i="5" s="1"/>
  <c r="K88" i="5"/>
  <c r="L88" i="5" s="1"/>
  <c r="K86" i="5"/>
  <c r="L86" i="5" s="1"/>
  <c r="K84" i="5"/>
  <c r="L84" i="5" s="1"/>
  <c r="K82" i="5"/>
  <c r="L82" i="5" s="1"/>
  <c r="K81" i="5"/>
  <c r="K78" i="5"/>
  <c r="L78" i="5" s="1"/>
  <c r="K77" i="5"/>
  <c r="L77" i="5" s="1"/>
  <c r="K75" i="5"/>
  <c r="L75" i="5" s="1"/>
  <c r="K72" i="5"/>
  <c r="L72" i="5" s="1"/>
  <c r="K71" i="5"/>
  <c r="L71" i="5" s="1"/>
  <c r="K70" i="5"/>
  <c r="L70" i="5" s="1"/>
  <c r="K68" i="5"/>
  <c r="L68" i="5" s="1"/>
  <c r="K66" i="5"/>
  <c r="L66" i="5" s="1"/>
  <c r="K64" i="5"/>
  <c r="L64" i="5" s="1"/>
  <c r="K62" i="5"/>
  <c r="L62" i="5" s="1"/>
  <c r="K59" i="5"/>
  <c r="L59" i="5" s="1"/>
  <c r="K58" i="5"/>
  <c r="K55" i="5"/>
  <c r="L55" i="5" s="1"/>
  <c r="K54" i="5"/>
  <c r="L54" i="5" s="1"/>
  <c r="K52" i="5"/>
  <c r="L52" i="5" s="1"/>
  <c r="K51" i="5"/>
  <c r="L51" i="5" s="1"/>
  <c r="K50" i="5"/>
  <c r="L50" i="5" s="1"/>
  <c r="K48" i="5"/>
  <c r="K46" i="5"/>
  <c r="L46" i="5" s="1"/>
  <c r="K45" i="5"/>
  <c r="K42" i="5"/>
  <c r="L42" i="5" s="1"/>
  <c r="K39" i="5"/>
  <c r="L39" i="5" s="1"/>
  <c r="K37" i="5"/>
  <c r="L37" i="5" s="1"/>
  <c r="K36" i="5"/>
  <c r="L36" i="5" s="1"/>
  <c r="K34" i="5"/>
  <c r="L34" i="5" s="1"/>
  <c r="K33" i="5"/>
  <c r="L33" i="5" s="1"/>
  <c r="I30" i="5"/>
  <c r="I31" i="5"/>
  <c r="H29" i="5"/>
  <c r="I29" i="5" s="1"/>
  <c r="H28" i="5"/>
  <c r="I28" i="5" s="1"/>
  <c r="L31" i="5"/>
  <c r="K29" i="5"/>
  <c r="L29" i="5" s="1"/>
  <c r="K28" i="5"/>
  <c r="L28" i="5" s="1"/>
  <c r="L27" i="5"/>
  <c r="K26" i="5"/>
  <c r="L26" i="5" s="1"/>
  <c r="L25" i="5"/>
  <c r="K24" i="5"/>
  <c r="L24" i="5" s="1"/>
  <c r="K21" i="5"/>
  <c r="L21" i="5" s="1"/>
  <c r="K18" i="5"/>
  <c r="K15" i="5"/>
  <c r="K13" i="5"/>
  <c r="K11" i="5"/>
  <c r="L11" i="5" s="1"/>
  <c r="K10" i="5"/>
  <c r="K8" i="5"/>
  <c r="L8" i="5" s="1"/>
  <c r="M16" i="5"/>
  <c r="L14" i="5"/>
  <c r="L12" i="5"/>
  <c r="K6" i="5"/>
  <c r="L6" i="5" s="1"/>
  <c r="K5" i="5"/>
  <c r="L5" i="5" s="1"/>
  <c r="K4" i="5"/>
  <c r="L4" i="5" s="1"/>
  <c r="K3" i="5"/>
  <c r="L3" i="5" s="1"/>
  <c r="L81" i="5"/>
  <c r="L60" i="5"/>
  <c r="L61" i="5"/>
  <c r="L63" i="5"/>
  <c r="L65" i="5"/>
  <c r="L67" i="5"/>
  <c r="L69" i="5"/>
  <c r="L73" i="5"/>
  <c r="M67" i="5"/>
  <c r="I60" i="5"/>
  <c r="I61" i="5"/>
  <c r="M61" i="5" s="1"/>
  <c r="I63" i="5"/>
  <c r="I65" i="5"/>
  <c r="M65" i="5" s="1"/>
  <c r="I67" i="5"/>
  <c r="I69" i="5"/>
  <c r="M69" i="5" s="1"/>
  <c r="I73" i="5"/>
  <c r="L56" i="5"/>
  <c r="L57" i="5"/>
  <c r="L58" i="5"/>
  <c r="L49" i="5"/>
  <c r="L47" i="5"/>
  <c r="I47" i="5"/>
  <c r="L45" i="5"/>
  <c r="L43" i="5"/>
  <c r="I43" i="5"/>
  <c r="H42" i="5"/>
  <c r="I42" i="5" s="1"/>
  <c r="M41" i="5"/>
  <c r="M40" i="5"/>
  <c r="H39" i="5"/>
  <c r="I39" i="5" s="1"/>
  <c r="H37" i="5"/>
  <c r="I37" i="5" s="1"/>
  <c r="H36" i="5"/>
  <c r="I36" i="5" s="1"/>
  <c r="H34" i="5"/>
  <c r="I34" i="5" s="1"/>
  <c r="L30" i="5"/>
  <c r="M22" i="5"/>
  <c r="M19" i="5"/>
  <c r="M73" i="5" l="1"/>
  <c r="M60" i="5"/>
  <c r="M47" i="5"/>
  <c r="M63" i="5"/>
  <c r="M30" i="5"/>
  <c r="M28" i="5"/>
  <c r="L18" i="5"/>
  <c r="L13" i="5"/>
  <c r="L15" i="5"/>
  <c r="L20" i="5"/>
  <c r="L10" i="5"/>
  <c r="M31" i="5"/>
  <c r="M36" i="5"/>
  <c r="M42" i="5"/>
  <c r="M39" i="5"/>
  <c r="M43" i="5"/>
  <c r="M29" i="5"/>
  <c r="M34" i="5"/>
  <c r="M37" i="5"/>
  <c r="M9" i="5"/>
  <c r="G40" i="2"/>
  <c r="I40" i="2"/>
  <c r="K40" i="2"/>
  <c r="E40" i="2"/>
  <c r="K34" i="2"/>
  <c r="G34" i="2"/>
  <c r="I34" i="2"/>
  <c r="E34" i="2"/>
  <c r="K82" i="4"/>
  <c r="IU65409" i="32"/>
  <c r="IT65409" i="32"/>
  <c r="IS65409" i="32"/>
  <c r="IR65409" i="32"/>
  <c r="IQ65409" i="32"/>
  <c r="A82" i="32"/>
  <c r="IQ65406" i="28"/>
  <c r="IP65406" i="28"/>
  <c r="IO65406" i="28"/>
  <c r="IN65406" i="28"/>
  <c r="IM65406" i="28"/>
  <c r="A77" i="28"/>
  <c r="A51" i="28"/>
  <c r="A49" i="28"/>
  <c r="A47" i="28"/>
  <c r="H3" i="5"/>
  <c r="I3" i="5" s="1"/>
  <c r="M3" i="5" s="1"/>
  <c r="H4" i="5"/>
  <c r="I4" i="5" s="1"/>
  <c r="M4" i="5" s="1"/>
  <c r="H5" i="5"/>
  <c r="I5" i="5" s="1"/>
  <c r="M5" i="5" s="1"/>
  <c r="H6" i="5"/>
  <c r="I6" i="5" s="1"/>
  <c r="M6" i="5" s="1"/>
  <c r="H8" i="5"/>
  <c r="I8" i="5" s="1"/>
  <c r="M8" i="5" s="1"/>
  <c r="H10" i="5"/>
  <c r="I10" i="5" s="1"/>
  <c r="H11" i="5"/>
  <c r="I11" i="5" s="1"/>
  <c r="M11" i="5" s="1"/>
  <c r="I12" i="5"/>
  <c r="M12" i="5" s="1"/>
  <c r="H13" i="5"/>
  <c r="I13" i="5" s="1"/>
  <c r="I14" i="5"/>
  <c r="M14" i="5" s="1"/>
  <c r="H15" i="5"/>
  <c r="I15" i="5" s="1"/>
  <c r="H18" i="5"/>
  <c r="I18" i="5" s="1"/>
  <c r="I20" i="5"/>
  <c r="H21" i="5"/>
  <c r="I21" i="5" s="1"/>
  <c r="M21" i="5" s="1"/>
  <c r="H24" i="5"/>
  <c r="I24" i="5" s="1"/>
  <c r="M24" i="5" s="1"/>
  <c r="I25" i="5"/>
  <c r="M25" i="5" s="1"/>
  <c r="H26" i="5"/>
  <c r="I26" i="5" s="1"/>
  <c r="M26" i="5" s="1"/>
  <c r="I27" i="5"/>
  <c r="M27" i="5" s="1"/>
  <c r="H33" i="5"/>
  <c r="I33" i="5" s="1"/>
  <c r="M33" i="5" s="1"/>
  <c r="H45" i="5"/>
  <c r="I45" i="5" s="1"/>
  <c r="M45" i="5" s="1"/>
  <c r="H46" i="5"/>
  <c r="I46" i="5" s="1"/>
  <c r="M46" i="5" s="1"/>
  <c r="H48" i="5"/>
  <c r="I48" i="5" s="1"/>
  <c r="M48" i="5" s="1"/>
  <c r="I49" i="5"/>
  <c r="M49" i="5" s="1"/>
  <c r="H50" i="5"/>
  <c r="I50" i="5" s="1"/>
  <c r="M50" i="5" s="1"/>
  <c r="H51" i="5"/>
  <c r="I51" i="5" s="1"/>
  <c r="M51" i="5" s="1"/>
  <c r="H52" i="5"/>
  <c r="I52" i="5" s="1"/>
  <c r="M52" i="5" s="1"/>
  <c r="H54" i="5"/>
  <c r="I54" i="5" s="1"/>
  <c r="M54" i="5" s="1"/>
  <c r="H55" i="5"/>
  <c r="I55" i="5" s="1"/>
  <c r="M55" i="5" s="1"/>
  <c r="I56" i="5"/>
  <c r="M56" i="5" s="1"/>
  <c r="I57" i="5"/>
  <c r="M57" i="5" s="1"/>
  <c r="H58" i="5"/>
  <c r="I58" i="5" s="1"/>
  <c r="M58" i="5" s="1"/>
  <c r="H59" i="5"/>
  <c r="I59" i="5" s="1"/>
  <c r="M59" i="5" s="1"/>
  <c r="H62" i="5"/>
  <c r="I62" i="5" s="1"/>
  <c r="M62" i="5" s="1"/>
  <c r="H64" i="5"/>
  <c r="I64" i="5" s="1"/>
  <c r="M64" i="5" s="1"/>
  <c r="H66" i="5"/>
  <c r="I66" i="5" s="1"/>
  <c r="M66" i="5" s="1"/>
  <c r="H68" i="5"/>
  <c r="I68" i="5" s="1"/>
  <c r="M68" i="5" s="1"/>
  <c r="H70" i="5"/>
  <c r="I70" i="5" s="1"/>
  <c r="M70" i="5" s="1"/>
  <c r="H71" i="5"/>
  <c r="I71" i="5" s="1"/>
  <c r="M71" i="5" s="1"/>
  <c r="H72" i="5"/>
  <c r="I72" i="5" s="1"/>
  <c r="M72" i="5" s="1"/>
  <c r="H75" i="5"/>
  <c r="I75" i="5" s="1"/>
  <c r="M75" i="5" s="1"/>
  <c r="H77" i="5"/>
  <c r="I77" i="5" s="1"/>
  <c r="M77" i="5" s="1"/>
  <c r="H78" i="5"/>
  <c r="I78" i="5" s="1"/>
  <c r="M78" i="5" s="1"/>
  <c r="H81" i="5"/>
  <c r="I81" i="5" s="1"/>
  <c r="M81" i="5" s="1"/>
  <c r="H82" i="5"/>
  <c r="I82" i="5" s="1"/>
  <c r="M82" i="5" s="1"/>
  <c r="H84" i="5"/>
  <c r="I84" i="5" s="1"/>
  <c r="M84" i="5" s="1"/>
  <c r="H86" i="5"/>
  <c r="I86" i="5" s="1"/>
  <c r="M86" i="5" s="1"/>
  <c r="H88" i="5"/>
  <c r="I88" i="5" s="1"/>
  <c r="M88" i="5" s="1"/>
  <c r="H90" i="5"/>
  <c r="I90" i="5" s="1"/>
  <c r="M90" i="5" s="1"/>
  <c r="H91" i="5"/>
  <c r="I91" i="5" s="1"/>
  <c r="M91" i="5" s="1"/>
  <c r="E4" i="4"/>
  <c r="G4" i="4"/>
  <c r="I4" i="4"/>
  <c r="K4" i="4"/>
  <c r="I14" i="4"/>
  <c r="E14" i="4"/>
  <c r="F14" i="4"/>
  <c r="G14" i="4"/>
  <c r="H14" i="4"/>
  <c r="J14" i="4"/>
  <c r="K14" i="4"/>
  <c r="L14" i="4"/>
  <c r="E17" i="4"/>
  <c r="G17" i="4"/>
  <c r="I17" i="4"/>
  <c r="K17" i="4"/>
  <c r="E25" i="4"/>
  <c r="F25" i="4"/>
  <c r="G25" i="4"/>
  <c r="H25" i="4"/>
  <c r="I25" i="4"/>
  <c r="J25" i="4"/>
  <c r="K25" i="4"/>
  <c r="L25" i="4"/>
  <c r="E29" i="4"/>
  <c r="G29" i="4"/>
  <c r="I29" i="4"/>
  <c r="K29" i="4"/>
  <c r="E37" i="4"/>
  <c r="F37" i="4"/>
  <c r="G37" i="4"/>
  <c r="H37" i="4"/>
  <c r="I37" i="4"/>
  <c r="J37" i="4"/>
  <c r="K37" i="4"/>
  <c r="L37" i="4"/>
  <c r="E39" i="4"/>
  <c r="G39" i="4"/>
  <c r="I39" i="4"/>
  <c r="K39" i="4"/>
  <c r="E47" i="4"/>
  <c r="F47" i="4"/>
  <c r="G47" i="4"/>
  <c r="G99" i="4" s="1"/>
  <c r="H47" i="4"/>
  <c r="I47" i="4"/>
  <c r="J47" i="4"/>
  <c r="K47" i="4"/>
  <c r="L47" i="4"/>
  <c r="E50" i="4"/>
  <c r="G50" i="4"/>
  <c r="I50" i="4"/>
  <c r="K50" i="4"/>
  <c r="E59" i="4"/>
  <c r="G59" i="4"/>
  <c r="I59" i="4"/>
  <c r="K59" i="4"/>
  <c r="E60" i="4"/>
  <c r="G60" i="4"/>
  <c r="I60" i="4"/>
  <c r="K60" i="4"/>
  <c r="E63" i="4"/>
  <c r="G63" i="4"/>
  <c r="I63" i="4"/>
  <c r="K63" i="4"/>
  <c r="E66" i="4"/>
  <c r="G66" i="4"/>
  <c r="I66" i="4"/>
  <c r="K66" i="4"/>
  <c r="E70" i="4"/>
  <c r="G70" i="4"/>
  <c r="I70" i="4"/>
  <c r="K70" i="4"/>
  <c r="E71" i="4"/>
  <c r="G71" i="4"/>
  <c r="I71" i="4"/>
  <c r="K71" i="4"/>
  <c r="E74" i="4"/>
  <c r="G74" i="4"/>
  <c r="I74" i="4"/>
  <c r="K74" i="4"/>
  <c r="E77" i="4"/>
  <c r="G77" i="4"/>
  <c r="I77" i="4"/>
  <c r="K77" i="4"/>
  <c r="E81" i="4"/>
  <c r="G81" i="4"/>
  <c r="I81" i="4"/>
  <c r="K81" i="4"/>
  <c r="E82" i="4"/>
  <c r="G82" i="4"/>
  <c r="I82" i="4"/>
  <c r="E85" i="4"/>
  <c r="G85" i="4"/>
  <c r="I85" i="4"/>
  <c r="K85" i="4"/>
  <c r="E88" i="4"/>
  <c r="G88" i="4"/>
  <c r="I88" i="4"/>
  <c r="K88" i="4"/>
  <c r="E91" i="4"/>
  <c r="G91" i="4"/>
  <c r="I91" i="4"/>
  <c r="K91" i="4"/>
  <c r="E95" i="4"/>
  <c r="G95" i="4"/>
  <c r="I95" i="4"/>
  <c r="K95" i="4"/>
  <c r="E102" i="4"/>
  <c r="G102" i="4"/>
  <c r="I102" i="4"/>
  <c r="K102" i="4"/>
  <c r="E105" i="4"/>
  <c r="G105" i="4"/>
  <c r="I105" i="4"/>
  <c r="K105" i="4"/>
  <c r="G4" i="3"/>
  <c r="I4" i="3"/>
  <c r="K4" i="3"/>
  <c r="G8" i="3"/>
  <c r="I8" i="3"/>
  <c r="K8" i="3"/>
  <c r="G13" i="3"/>
  <c r="I13" i="3"/>
  <c r="K13" i="3"/>
  <c r="M13" i="3"/>
  <c r="G19" i="3"/>
  <c r="I19" i="3"/>
  <c r="K19" i="3"/>
  <c r="M19" i="3"/>
  <c r="G37" i="3"/>
  <c r="I37" i="3"/>
  <c r="K37" i="3"/>
  <c r="M37" i="3"/>
  <c r="G43" i="3"/>
  <c r="I43" i="3"/>
  <c r="K43" i="3"/>
  <c r="M43" i="3"/>
  <c r="E8" i="2"/>
  <c r="E55" i="2" s="1"/>
  <c r="G8" i="2"/>
  <c r="G37" i="2" s="1"/>
  <c r="I8" i="2"/>
  <c r="I46" i="2" s="1"/>
  <c r="K8" i="2"/>
  <c r="K37" i="2" s="1"/>
  <c r="E11" i="2"/>
  <c r="G11" i="2"/>
  <c r="I11" i="2"/>
  <c r="K11" i="2"/>
  <c r="E15" i="2"/>
  <c r="G15" i="2"/>
  <c r="I15" i="2"/>
  <c r="K15" i="2"/>
  <c r="E18" i="2"/>
  <c r="G18" i="2"/>
  <c r="I18" i="2"/>
  <c r="K18" i="2"/>
  <c r="E26" i="2"/>
  <c r="G26" i="2"/>
  <c r="I26" i="2"/>
  <c r="K26" i="2"/>
  <c r="E33" i="2"/>
  <c r="G33" i="2"/>
  <c r="I33" i="2"/>
  <c r="K33" i="2"/>
  <c r="E52" i="2"/>
  <c r="G52" i="2"/>
  <c r="I52" i="2"/>
  <c r="K52" i="2"/>
  <c r="E58" i="2"/>
  <c r="G58" i="2"/>
  <c r="I58" i="2"/>
  <c r="K58" i="2"/>
  <c r="K99" i="4" l="1"/>
  <c r="K96" i="4"/>
  <c r="E99" i="4"/>
  <c r="G96" i="4"/>
  <c r="I99" i="4"/>
  <c r="M15" i="5"/>
  <c r="E96" i="4"/>
  <c r="M13" i="5"/>
  <c r="M20" i="5"/>
  <c r="M18" i="5"/>
  <c r="M10" i="5"/>
  <c r="K43" i="2"/>
  <c r="E49" i="2"/>
  <c r="I37" i="2"/>
  <c r="E37" i="2"/>
  <c r="I49" i="2"/>
  <c r="E43" i="2"/>
  <c r="I43" i="2"/>
  <c r="G43" i="2"/>
  <c r="E46" i="2"/>
  <c r="I55" i="2"/>
  <c r="I96" i="4"/>
  <c r="G55" i="2"/>
  <c r="K55" i="2"/>
  <c r="K49" i="2"/>
  <c r="K46" i="2"/>
  <c r="G49" i="2"/>
  <c r="G46" i="2"/>
</calcChain>
</file>

<file path=xl/comments1.xml><?xml version="1.0" encoding="utf-8"?>
<comments xmlns="http://schemas.openxmlformats.org/spreadsheetml/2006/main">
  <authors>
    <author>Alessandro Odorico</author>
  </authors>
  <commentList>
    <comment ref="F3" authorId="0">
      <text>
        <r>
          <rPr>
            <b/>
            <sz val="9"/>
            <color indexed="81"/>
            <rFont val="Tahoma"/>
            <family val="2"/>
          </rPr>
          <t>Spesa per programma (senza distinzione per titolo)</t>
        </r>
      </text>
    </comment>
    <comment ref="F7" authorId="0">
      <text>
        <r>
          <rPr>
            <b/>
            <sz val="9"/>
            <color indexed="81"/>
            <rFont val="Tahoma"/>
            <family val="2"/>
          </rPr>
          <t>Tit. 1+3</t>
        </r>
      </text>
    </comment>
    <comment ref="F9" authorId="0">
      <text>
        <r>
          <rPr>
            <b/>
            <sz val="9"/>
            <color indexed="81"/>
            <rFont val="Tahoma"/>
            <family val="2"/>
          </rPr>
          <t>Proventi beni = 
Tit 3, Tip.100, Cat. 300</t>
        </r>
      </text>
    </comment>
    <comment ref="H12" authorId="0">
      <text>
        <r>
          <rPr>
            <b/>
            <sz val="9"/>
            <color indexed="81"/>
            <rFont val="Tahoma"/>
            <family val="2"/>
          </rPr>
          <t>Dato 31,12,2017</t>
        </r>
        <r>
          <rPr>
            <sz val="9"/>
            <color indexed="81"/>
            <rFont val="Tahoma"/>
            <family val="2"/>
          </rPr>
          <t xml:space="preserve">
</t>
        </r>
      </text>
    </comment>
    <comment ref="K12" authorId="0">
      <text>
        <r>
          <rPr>
            <b/>
            <sz val="9"/>
            <color indexed="81"/>
            <rFont val="Tahoma"/>
            <family val="2"/>
          </rPr>
          <t>Dato 31/12/2018</t>
        </r>
      </text>
    </comment>
    <comment ref="G16" authorId="0">
      <text>
        <r>
          <rPr>
            <b/>
            <sz val="9"/>
            <color indexed="81"/>
            <rFont val="Tahoma"/>
            <family val="2"/>
          </rPr>
          <t>Non Previsto</t>
        </r>
      </text>
    </comment>
    <comment ref="L19" authorId="0">
      <text>
        <r>
          <rPr>
            <b/>
            <sz val="9"/>
            <color indexed="81"/>
            <rFont val="Tahoma"/>
            <family val="2"/>
          </rPr>
          <t>n° sanzioni emesse 2018</t>
        </r>
        <r>
          <rPr>
            <sz val="9"/>
            <color indexed="81"/>
            <rFont val="Tahoma"/>
            <family val="2"/>
          </rPr>
          <t xml:space="preserve">
</t>
        </r>
      </text>
    </comment>
    <comment ref="J20" authorId="0">
      <text>
        <r>
          <rPr>
            <b/>
            <sz val="9"/>
            <color indexed="81"/>
            <rFont val="Tahoma"/>
            <family val="2"/>
          </rPr>
          <t>Ore servizio esterno 2018</t>
        </r>
        <r>
          <rPr>
            <sz val="9"/>
            <color indexed="81"/>
            <rFont val="Tahoma"/>
            <family val="2"/>
          </rPr>
          <t xml:space="preserve">
</t>
        </r>
      </text>
    </comment>
    <comment ref="K20" authorId="0">
      <text>
        <r>
          <rPr>
            <b/>
            <sz val="9"/>
            <color indexed="81"/>
            <rFont val="Tahoma"/>
            <family val="2"/>
          </rPr>
          <t>Ore servizio 2018</t>
        </r>
        <r>
          <rPr>
            <sz val="9"/>
            <color indexed="81"/>
            <rFont val="Tahoma"/>
            <family val="2"/>
          </rPr>
          <t xml:space="preserve">
</t>
        </r>
      </text>
    </comment>
    <comment ref="G49" authorId="0">
      <text>
        <r>
          <rPr>
            <b/>
            <sz val="9"/>
            <color indexed="81"/>
            <rFont val="Tahoma"/>
            <family val="2"/>
          </rPr>
          <t>Dato presunto = anno precedente</t>
        </r>
      </text>
    </comment>
    <comment ref="H49" authorId="0">
      <text>
        <r>
          <rPr>
            <b/>
            <sz val="9"/>
            <color indexed="81"/>
            <rFont val="Tahoma"/>
            <family val="2"/>
          </rPr>
          <t xml:space="preserve">Dato presunto = anno precedente
</t>
        </r>
      </text>
    </comment>
  </commentList>
</comments>
</file>

<file path=xl/comments2.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K77" authorId="0">
      <text>
        <r>
          <rPr>
            <sz val="9"/>
            <color indexed="81"/>
            <rFont val="Tahoma"/>
            <family val="2"/>
          </rPr>
          <t xml:space="preserve">
è alternativo alle ore</t>
        </r>
      </text>
    </comment>
  </commentList>
</comments>
</file>

<file path=xl/sharedStrings.xml><?xml version="1.0" encoding="utf-8"?>
<sst xmlns="http://schemas.openxmlformats.org/spreadsheetml/2006/main" count="987" uniqueCount="471">
  <si>
    <t>Descrizione delle fasi di attuazione</t>
  </si>
  <si>
    <t xml:space="preserve">C3 </t>
  </si>
  <si>
    <t>TISCI Claudio</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</si>
  <si>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</si>
  <si>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</si>
  <si>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</si>
  <si>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</si>
  <si>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</si>
  <si>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</si>
  <si>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</si>
  <si>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</si>
  <si>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</si>
  <si>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</si>
  <si>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</si>
  <si>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</si>
  <si>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</si>
  <si>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</si>
  <si>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</si>
  <si>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</si>
  <si>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</si>
  <si>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</si>
  <si>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</si>
  <si>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</si>
  <si>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</si>
  <si>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</si>
  <si>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</si>
  <si>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</si>
  <si>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</si>
  <si>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</si>
  <si>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</si>
  <si>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</si>
  <si>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</si>
  <si>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</si>
  <si>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</si>
  <si>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</si>
  <si>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</si>
  <si>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</si>
  <si>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</si>
  <si>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</si>
  <si>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</si>
  <si>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</si>
  <si>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</si>
  <si>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</si>
  <si>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</si>
  <si>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</si>
  <si>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</si>
  <si>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</si>
  <si>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</si>
  <si>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</si>
  <si>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</si>
  <si>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</si>
  <si>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</si>
  <si>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</si>
  <si>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</si>
  <si>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</si>
  <si>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</si>
  <si>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</si>
  <si>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</si>
  <si>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</si>
  <si>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</si>
  <si>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</si>
  <si>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</si>
  <si>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</si>
  <si>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</si>
  <si>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</si>
  <si>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</si>
  <si>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</si>
  <si>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</si>
  <si>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</si>
  <si>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</si>
  <si>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</si>
  <si>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</si>
  <si>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</si>
  <si>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</si>
  <si>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</si>
  <si>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</si>
  <si>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</si>
  <si>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</si>
  <si>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</si>
  <si>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</si>
  <si>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</si>
  <si>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</si>
  <si>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</si>
  <si>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</si>
  <si>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</si>
  <si>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</si>
  <si>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</si>
  <si>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</si>
  <si>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</si>
  <si>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</si>
  <si>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</si>
  <si>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</si>
  <si>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</si>
  <si>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</si>
  <si>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</si>
  <si>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</si>
  <si>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</si>
  <si>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</si>
  <si>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</si>
  <si>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</si>
  <si>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</si>
  <si>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</si>
  <si>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</si>
  <si>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</si>
  <si>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</si>
  <si>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</si>
  <si>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</si>
  <si>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</si>
  <si>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</si>
  <si>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</si>
  <si>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</si>
  <si>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</si>
  <si>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</si>
  <si>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</si>
  <si>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</si>
  <si>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</si>
  <si>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</si>
  <si>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</si>
  <si>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</si>
  <si>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</si>
  <si>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</si>
  <si>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</si>
  <si>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</si>
  <si>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</si>
  <si>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</si>
  <si>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</si>
  <si>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</si>
  <si>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</si>
  <si>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</si>
  <si>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</si>
  <si>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</si>
  <si>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</si>
  <si>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</si>
  <si>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</si>
  <si>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</si>
  <si>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</si>
  <si>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</si>
  <si>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</si>
  <si>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</si>
  <si>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</si>
  <si>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</si>
  <si>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</si>
  <si>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</si>
  <si>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</si>
  <si>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</si>
  <si>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</si>
  <si>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</si>
  <si>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</si>
  <si>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</si>
  <si>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</si>
  <si>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</si>
  <si>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</si>
  <si>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</si>
  <si>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</si>
  <si>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</si>
  <si>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</si>
  <si>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</si>
  <si>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</si>
  <si>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</si>
  <si>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</si>
  <si>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</si>
  <si>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</si>
  <si>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</si>
  <si>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</si>
  <si>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</si>
  <si>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</si>
  <si>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</si>
  <si>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</si>
  <si>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</si>
  <si>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</si>
  <si>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</si>
  <si>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</si>
  <si>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</si>
  <si>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</si>
  <si>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</si>
  <si>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</si>
  <si>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</si>
  <si>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</si>
  <si>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</si>
  <si>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</si>
  <si>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</si>
  <si>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</si>
  <si>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</si>
  <si>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</si>
  <si>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</si>
  <si>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</si>
  <si>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</si>
  <si>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</si>
  <si>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</si>
  <si>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</si>
  <si>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</si>
  <si>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</si>
  <si>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</si>
  <si>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</si>
  <si>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</si>
  <si>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</si>
  <si>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</si>
  <si>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</si>
  <si>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</si>
  <si>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</si>
  <si>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</si>
  <si>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</si>
  <si>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</si>
  <si>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</si>
  <si>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</si>
  <si>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</si>
  <si>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</si>
  <si>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</si>
  <si>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</si>
  <si>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</si>
  <si>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</si>
  <si>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</si>
  <si>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</si>
  <si>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</si>
  <si>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</si>
  <si>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</si>
  <si>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</si>
  <si>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</si>
  <si>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</si>
  <si>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</si>
  <si>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</si>
  <si>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</si>
  <si>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</si>
  <si>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</si>
  <si>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</si>
  <si>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</si>
  <si>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</si>
  <si>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</si>
  <si>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</si>
  <si>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</si>
  <si>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</si>
  <si>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</si>
  <si>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</si>
  <si>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</si>
  <si>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</si>
  <si>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</si>
  <si>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</si>
  <si>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</si>
  <si>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</si>
  <si>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</si>
  <si>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</si>
  <si>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</si>
  <si>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</si>
  <si>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</si>
  <si>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</si>
  <si>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</si>
  <si>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</si>
  <si>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</si>
  <si>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</si>
  <si>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</si>
  <si>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</si>
  <si>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</si>
  <si>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</si>
  <si>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</si>
  <si>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</si>
  <si>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</si>
  <si>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</si>
  <si>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</si>
  <si>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</si>
  <si>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</si>
  <si>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</si>
  <si>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</si>
  <si>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</si>
  <si>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</si>
  <si>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</si>
  <si>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</si>
  <si>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</si>
  <si>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</si>
  <si>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</si>
  <si>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</si>
  <si>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</si>
  <si>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</si>
  <si>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</si>
  <si>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</si>
  <si>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</si>
  <si>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</si>
  <si>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</si>
  <si>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</si>
  <si>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</si>
  <si>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</si>
  <si>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</si>
  <si>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</si>
  <si>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</si>
  <si>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</si>
  <si>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</si>
  <si>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</si>
  <si>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</si>
  <si>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</si>
  <si>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</si>
  <si>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</si>
  <si>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</si>
  <si>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</si>
  <si>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</si>
  <si>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</si>
  <si>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</si>
  <si>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</si>
  <si>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</si>
  <si>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</si>
  <si>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</si>
  <si>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</si>
  <si>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</si>
  <si>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</si>
  <si>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</si>
  <si>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</si>
  <si>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</si>
  <si>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</si>
  <si>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</si>
  <si>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</si>
  <si>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</si>
  <si>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</si>
  <si>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</si>
  <si>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</si>
  <si>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</si>
  <si>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</si>
  <si>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</si>
  <si>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</si>
  <si>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</si>
  <si>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</si>
  <si>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</si>
  <si>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</si>
  <si>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</si>
  <si>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</si>
  <si>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</si>
  <si>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</si>
  <si>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</si>
  <si>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</si>
  <si>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</si>
  <si>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</si>
  <si>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</si>
  <si>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Pubblicazione sul sito istituzionale dell'Ente dell'Attestazione del livello di Trasparenza rilasciata dall'OV</t>
  </si>
  <si>
    <t>Redazione relazione sulla stato di attuazione delle misure previste dal PTPC anno corrente da parte del RPC</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</si>
  <si>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</si>
  <si>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</si>
  <si>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</si>
  <si>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</si>
  <si>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</si>
  <si>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</si>
  <si>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X / X = 100%</t>
  </si>
  <si>
    <t>Costo dell'obiettivo</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</si>
  <si>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</si>
  <si>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</si>
  <si>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</si>
  <si>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</si>
  <si>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</si>
  <si>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</si>
  <si>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</si>
  <si>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</si>
  <si>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</si>
  <si>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</si>
  <si>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</si>
  <si>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</si>
  <si>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</si>
  <si>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</si>
  <si>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</si>
  <si>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</si>
  <si>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</si>
  <si>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</si>
  <si>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</si>
  <si>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</si>
  <si>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</si>
  <si>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</si>
  <si>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Obiettivo gestionale n° 1</t>
  </si>
  <si>
    <t>Missione 1 : Servizi istituzionali, generali e di gestione</t>
  </si>
  <si>
    <t>Programma 2 : Segreteria Generale</t>
  </si>
  <si>
    <t>n. ab. 2019</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</si>
  <si>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</si>
  <si>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PTPCT relativo all'anno corrente</t>
  </si>
  <si>
    <t>Predisposizione aggiornamento annuale del PTPCT da parte del RPC</t>
  </si>
  <si>
    <t>Monitoraggio tramite report per verifiche lavori servizi forniture con n. ….. indicatori</t>
  </si>
  <si>
    <t>INDICATORI DI RISULTATO ( personalizzare con gli indicatori delle misure previste dal proprio PTPCT 2017-2019)</t>
  </si>
  <si>
    <t>Predisposizione aggiornamento annuale del PTPCT da parte del RPCT</t>
  </si>
  <si>
    <t>Pubblicazione del PTPCT anno 2018 sul sito istituzionale dell'Ente</t>
  </si>
  <si>
    <t>n. segnalazioni di illeciti ai sensi del PTPCT (whistleblowing)</t>
  </si>
  <si>
    <t xml:space="preserve">SCOSTAMENTO </t>
  </si>
  <si>
    <t>Spesa del nido/ n. iscritti nido</t>
  </si>
  <si>
    <t xml:space="preserve"> €                            -  </t>
  </si>
  <si>
    <t xml:space="preserve"> €                           -  </t>
  </si>
  <si>
    <t>Oneri urbanizzazione accertati</t>
  </si>
  <si>
    <t>NP</t>
  </si>
  <si>
    <t>Servizio finanziario</t>
  </si>
  <si>
    <t>Polizia municipale</t>
  </si>
  <si>
    <t>Programma: 4 - gestione entrate tributarie e servizi fiscali</t>
  </si>
  <si>
    <t>Gestione diretta riscossione e accertamento ICP e diritti sulle pubbliche affissioni</t>
  </si>
  <si>
    <t>MISSIONE 1 - Servizi istituzionali, generali e di gestione</t>
  </si>
  <si>
    <t>GESTIONE DIRETTA DEL SERVIZIO RISCOSSIONE E ACCERTAMENTO IMPOSTA COMUNALE SULLA PUBBLICITA' (Deliberazione G.C. n° 37 del 11/07/2016 "Piano di razionalizzazione - Art. 16 D.L. 98/2011")</t>
  </si>
  <si>
    <t>Registrazione degli incassi</t>
  </si>
  <si>
    <t>Formazione elenco  (versamenti omessi e parziali)</t>
  </si>
  <si>
    <t>Collaborazione con il serv. P.M. per acquisizione autorizzazioni impianti pubblicitari (nuove e rinnovi)</t>
  </si>
  <si>
    <t>Emissione avvisi di pagamento ICP 2017 (scad. 31 gennaio)</t>
  </si>
  <si>
    <t>Registrazione incassi diritti sulle affissioni e comunicazione trimestrale per fatturazione</t>
  </si>
  <si>
    <t>Alessandro Odorico - Responsabile Servizio</t>
  </si>
  <si>
    <t>Cinzia Geremia - Istruttore uff. tributi</t>
  </si>
  <si>
    <t>Andrea Cillo - Agente PM</t>
  </si>
  <si>
    <t>D</t>
  </si>
  <si>
    <t>% di partecipazione</t>
  </si>
  <si>
    <t>--</t>
  </si>
  <si>
    <t>In assenza di personale interno da dedicare alla mansione il servizio di affissione dei manifesti è svolto da soggetto esterno</t>
  </si>
  <si>
    <t>Soggetto esterno</t>
  </si>
  <si>
    <t>C4</t>
  </si>
  <si>
    <t>C2</t>
  </si>
  <si>
    <t>D4</t>
  </si>
  <si>
    <t>N° installazioni pubblicitarie e insegne</t>
  </si>
  <si>
    <t>N° avvisi di pagamento emessi</t>
  </si>
  <si>
    <t>Rispetto tempistica fasi di attuazione 1-2-3-4-5-6-7</t>
  </si>
  <si>
    <t>N° rettifiche posizioni per errori dell'Ente</t>
  </si>
  <si>
    <t>Assistenza contribuenti (sportello + telefono + posta elettronica + sito)</t>
  </si>
  <si>
    <t>Maggiore entrata diritti affissioni rispetto a media 2013/2015</t>
  </si>
  <si>
    <t>N° contribuenti presenti nella banca dati</t>
  </si>
  <si>
    <t>Obiettivo gestionale n° 2</t>
  </si>
  <si>
    <t>Indirizzo Strategico DUP:</t>
  </si>
  <si>
    <t>Obj Operativo DUP:</t>
  </si>
  <si>
    <t>PIANO DI RAZIONALIZZAZIONE DELLA SPESA - (GESTIONE DIRETTA ICP E AFFISSIONI)</t>
  </si>
  <si>
    <t>PIANO DI RAZIONALIZZAZIONE DELLA SPESA - (GESTIONE DIRETTA S.U.A.P.)</t>
  </si>
  <si>
    <t>Gestione diretta S.U.A.P. (Sportello Unico Attività Produttive)</t>
  </si>
  <si>
    <t>Programma: 6 - Ufficio Tecnico</t>
  </si>
  <si>
    <t>Servizio Tecnico</t>
  </si>
  <si>
    <t>Vigilanza e custodia (pratiche commercio) + Amministrativo (protocollo e istruttorie)</t>
  </si>
  <si>
    <t>Minore spesa rispetto alla media 2013/2015</t>
  </si>
  <si>
    <t>Reclami pervenuti</t>
  </si>
  <si>
    <t>Maggiore entrata per diritti di istruttoria rispetto alla media 2013/2015 (€ 0,00)</t>
  </si>
  <si>
    <t>Rita Screnci - Esecutore amm.vo</t>
  </si>
  <si>
    <t>Cristina Brondani - Istruttore amm.vo</t>
  </si>
  <si>
    <t>Andrea Cillo - Isp. PM</t>
  </si>
  <si>
    <t>Nanni Patteri - Responsabile del Servizio</t>
  </si>
  <si>
    <t>Nanni Patteri - Resp. del servizio</t>
  </si>
  <si>
    <t>C3</t>
  </si>
  <si>
    <t>B5</t>
  </si>
  <si>
    <t>Rispetto tempistica evasione pratiche</t>
  </si>
  <si>
    <t>n° pratiche trattate (edilizia + commercio)</t>
  </si>
  <si>
    <t>Verifica assenza di episodi corruttivi</t>
  </si>
  <si>
    <t xml:space="preserve">Attuazione di misure previste dal PTPC anno corrente: controlli interni e formazione </t>
  </si>
  <si>
    <t xml:space="preserve"> (DIA, SCIA, CILA, permessi di costruire,atti suap aut. paessaggistiche)</t>
  </si>
  <si>
    <t>Implementare la razionalizzazione dei carichi di lavoro del personale coinvolto direttamente e indirettamente</t>
  </si>
  <si>
    <t>ridurre i tempi di istruttoria</t>
  </si>
  <si>
    <t xml:space="preserve">mantenere in continuo aggiornamento il database per quanto riguarda la modulistica </t>
  </si>
  <si>
    <t>Viglianza e sopralluoghi a seguito di presentazione SCIA commerciali</t>
  </si>
  <si>
    <t>semplificare l'iter burocratico dei richiedenti con il miglioramento del portale front office</t>
  </si>
  <si>
    <t>Serv. Amministrativo</t>
  </si>
  <si>
    <t>Serv. Sociali</t>
  </si>
  <si>
    <t>Serv. Finanziario</t>
  </si>
  <si>
    <t>Serv. Tecnico</t>
  </si>
  <si>
    <t>Serv. Polizia municipale</t>
  </si>
  <si>
    <t>TUTELA E VALORIZZ. BENI E ATTIVITÀ CULTURALI</t>
  </si>
  <si>
    <t>E DELL'AMBIENTE</t>
  </si>
  <si>
    <t>SVILUPPO SOSTENIBILE E TUTELA DEL TERRITORIO</t>
  </si>
  <si>
    <t>Formazione professionale</t>
  </si>
  <si>
    <t>riscossioni</t>
  </si>
  <si>
    <t>Spesa del personale 
(Spesa Tit. 1, Macroaggregato 101 -FPV)</t>
  </si>
  <si>
    <t>n. ab. 2018 (preventivo)</t>
  </si>
  <si>
    <t>n. ab. 2018 (consuntivo)</t>
  </si>
  <si>
    <t>n. ab. 2020</t>
  </si>
  <si>
    <t>GESTIONE DIRETTA S.U.A.P. - SPORTELLO UNICO ATTIVITA' PRODUTTIVE (Deliberazione G.C. n° 37 del 11/07/2016 "Piano di razionalizzazione della spesa triennio 2016/2018 - Art. 16 D.L. 98/2011")</t>
  </si>
  <si>
    <t>In esecuzione della deliberazione G.C. n°37 del  11/07/2016 "Piano di razionalizzazione della spesa - Art. 16 D.L. 98/2011", la misura proposta è finalizzata alla riduzione dei costi di gestione dello Sportello Unico Attività Produttive (SUAP).  Tale servizio, sin dalla sua istituzione, è sempre stato gestito attraverso convenzioni stipulate con altri Enti quali la Città di Biella e da ultimo il Comune di Occhieppo Inferiore con costi sempre crescenti per il Comune. L’obiettivo è la riduzione delle spese di gestione da conseguire anche attraverso l'introito dei diritti di istruttoria pratiche SUAP. Le attività previste per il 2018 (3° anno) sono di carattere gestionale e volte al mantenimento dei risultati positivi conseguiti nel 2016 e 2017</t>
  </si>
  <si>
    <t>ATTESO 2018</t>
  </si>
  <si>
    <t>RAGGIUNTO 2018</t>
  </si>
  <si>
    <t>Non previsto</t>
  </si>
  <si>
    <t>A decorrere dall'anno d'imposta 2016 l'Amministrazione con deliberazione GC n° 78 del 21/12/2015 ha stabilito di re-internalizzare la gestione dell'imposta comunale sulla pubblicità. Tale imposta, unitamente ai diritti sulle pubbliche affissioni è sempre stata gestita da soggetti esterni in forma di concessione. In considerazione delle continue difficoltà incontrate negli ultimi anni per ottenere il completo adempimento delle obbligazioni contrattuali da parte dei concessionari, l'Ente ha deciso di gestire direttamente la riscossione dell'imposta, affidando a terzi unicamente l'affissione materiale dei manifesti. Per l'anno 2018 è prevista la gestione ordinaria dell'imposta e l'attività di controllo sul 2017 e 2016</t>
  </si>
  <si>
    <t>Aggiornamento banca dati contribuenti (variazioni rispetto al 2017 e nuove posizioni)</t>
  </si>
  <si>
    <t>Emissione solleciti e avvisi di accertamento per recupero imposta 2016/2017</t>
  </si>
  <si>
    <t>Maggiore entrata ICP 2018 rispetto a media 2013/2015</t>
  </si>
  <si>
    <t>TUTTE LE P.O.</t>
  </si>
  <si>
    <t>Entrata Accertato</t>
  </si>
  <si>
    <t>Spesa Impegnato</t>
  </si>
  <si>
    <t xml:space="preserve">residui passivi </t>
  </si>
  <si>
    <t xml:space="preserve">residui attivi </t>
  </si>
  <si>
    <t>1 dip x 9 mesi (cessato da 1.12); 1 dip. x 4 mesi (iniz. da 10.09)</t>
  </si>
  <si>
    <t>Spesa del programma/n.utenti</t>
  </si>
  <si>
    <t>Redazione relazione sullo stato di attuazione delle misure previste dal PTPCT da parte del RPC</t>
  </si>
  <si>
    <t>NB Dato non fornito tardivamente, previa richiesta, dall'OIV</t>
  </si>
  <si>
    <t>1 come da Regolam.</t>
  </si>
  <si>
    <t>Avvenuta nei tempi previsti ma a causa del cambio sito internet è visibile on line dal 20/03/2019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</si>
</sst>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164" formatCode="&quot;€&quot;\ #,##0.00;\-&quot;€&quot;\ #,##0.00"/>
    <numFmt numFmtId="165" formatCode="_-* #,##0_-;\-* #,##0_-;_-* &quot;-&quot;_-;_-@_-"/>
    <numFmt numFmtId="166" formatCode="_-&quot;€&quot;\ * #,##0.00_-;\-&quot;€&quot;\ * #,##0.00_-;_-&quot;€&quot;\ * &quot;-&quot;??_-;_-@_-"/>
    <numFmt numFmtId="167" formatCode="_-* #,##0.00_-;\-* #,##0.00_-;_-* &quot;-&quot;??_-;_-@_-"/>
    <numFmt numFmtId="168" formatCode="_-[$€-2]\ * #,##0.00_-;\-[$€-2]\ * #,##0.00_-;_-[$€-2]\ * &quot;-&quot;??_-"/>
    <numFmt numFmtId="169" formatCode="_(&quot;L.&quot;* #,##0.00_);_(&quot;L.&quot;* \(#,##0.00\);_(&quot;L.&quot;* &quot;-&quot;??_);_(@_)"/>
    <numFmt numFmtId="170" formatCode="&quot;€&quot;\ #,##0.00"/>
    <numFmt numFmtId="171" formatCode="#,##0.00_ ;\-#,##0.00\ "/>
    <numFmt numFmtId="172" formatCode="_-* #,##0_-;\-* #,##0_-;_-* &quot;-&quot;??_-;_-@_-"/>
    <numFmt numFmtId="173" formatCode="#,##0_ ;\-#,##0\ "/>
  </numFmts>
  <fonts count="44"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b/>
      <i/>
      <sz val="10"/>
      <color indexed="8"/>
      <name val="Calibri"/>
      <family val="2"/>
    </font>
    <font>
      <sz val="10"/>
      <color indexed="8"/>
      <name val="Calibri"/>
      <family val="2"/>
    </font>
    <font>
      <strike/>
      <sz val="11"/>
      <color theme="1"/>
      <name val="Calibri"/>
      <family val="2"/>
      <scheme val="minor"/>
    </font>
    <font>
      <strike/>
      <sz val="10"/>
      <name val="Arial"/>
      <family val="2"/>
    </font>
    <font>
      <sz val="10"/>
      <name val="Arial"/>
    </font>
    <font>
      <sz val="10"/>
      <name val="Times New Roman"/>
    </font>
    <font>
      <b/>
      <sz val="12"/>
      <color theme="1"/>
      <name val="Calibri"/>
      <family val="2"/>
      <scheme val="minor"/>
    </font>
    <font>
      <b/>
      <sz val="10"/>
      <color indexed="8"/>
      <name val="Calibri"/>
      <family val="2"/>
    </font>
    <font>
      <b/>
      <sz val="9"/>
      <color rgb="FFFF0000"/>
      <name val="Tahoma"/>
      <family val="2"/>
    </font>
    <font>
      <b/>
      <sz val="8"/>
      <color theme="1"/>
      <name val="Tahoma"/>
      <family val="2"/>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theme="0" tint="-0.34998626667073579"/>
        <bgColor indexed="64"/>
      </patternFill>
    </fill>
    <fill>
      <patternFill patternType="solid">
        <fgColor rgb="FFA7F9CE"/>
        <bgColor indexed="64"/>
      </patternFill>
    </fill>
  </fills>
  <borders count="12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s>
  <cellStyleXfs count="15">
    <xf numFmtId="0" fontId="0" fillId="0" borderId="0"/>
    <xf numFmtId="168" fontId="3" fillId="0" borderId="0" applyFont="0" applyFill="0" applyBorder="0" applyAlignment="0" applyProtection="0"/>
    <xf numFmtId="167" fontId="21" fillId="0" borderId="0" applyFont="0" applyFill="0" applyBorder="0" applyAlignment="0" applyProtection="0"/>
    <xf numFmtId="165"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9" fontId="4" fillId="0" borderId="0" applyFont="0" applyFill="0" applyBorder="0" applyAlignment="0" applyProtection="0"/>
    <xf numFmtId="166" fontId="30" fillId="0" borderId="0" applyFont="0" applyFill="0" applyBorder="0" applyAlignment="0" applyProtection="0"/>
    <xf numFmtId="0" fontId="38" fillId="0" borderId="0"/>
    <xf numFmtId="0" fontId="39" fillId="0" borderId="0"/>
    <xf numFmtId="167" fontId="38" fillId="0" borderId="0" applyFont="0" applyFill="0" applyBorder="0" applyAlignment="0" applyProtection="0"/>
    <xf numFmtId="0" fontId="30" fillId="0" borderId="0"/>
  </cellStyleXfs>
  <cellXfs count="958">
    <xf numFmtId="0" fontId="0" fillId="0" borderId="0" xfId="0"/>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70" fontId="9" fillId="0" borderId="15" xfId="7" applyNumberFormat="1" applyFont="1" applyFill="1" applyBorder="1" applyAlignment="1" applyProtection="1">
      <alignment vertical="center"/>
      <protection locked="0"/>
    </xf>
    <xf numFmtId="170" fontId="9" fillId="4" borderId="15" xfId="7" applyNumberFormat="1" applyFont="1" applyFill="1" applyBorder="1" applyProtection="1">
      <protection hidden="1"/>
    </xf>
    <xf numFmtId="170" fontId="9" fillId="5" borderId="15" xfId="7" applyNumberFormat="1" applyFont="1" applyFill="1" applyBorder="1" applyAlignment="1" applyProtection="1">
      <alignment vertical="center"/>
      <protection locked="0"/>
    </xf>
    <xf numFmtId="170" fontId="9" fillId="3" borderId="15" xfId="7" applyNumberFormat="1" applyFont="1" applyFill="1" applyBorder="1" applyAlignment="1" applyProtection="1">
      <alignment vertical="center"/>
      <protection locked="0"/>
    </xf>
    <xf numFmtId="170" fontId="9" fillId="4" borderId="16" xfId="7" applyNumberFormat="1" applyFont="1" applyFill="1" applyBorder="1" applyProtection="1">
      <protection hidden="1"/>
    </xf>
    <xf numFmtId="170" fontId="9" fillId="0" borderId="16" xfId="7" applyNumberFormat="1" applyFont="1" applyFill="1" applyBorder="1" applyAlignment="1" applyProtection="1">
      <alignment vertical="center"/>
      <protection locked="0"/>
    </xf>
    <xf numFmtId="170" fontId="9" fillId="3" borderId="16" xfId="7" applyNumberFormat="1" applyFont="1" applyFill="1" applyBorder="1" applyAlignment="1" applyProtection="1">
      <alignment vertical="center"/>
      <protection locked="0"/>
    </xf>
    <xf numFmtId="4" fontId="6" fillId="0" borderId="0" xfId="7" applyNumberFormat="1" applyFont="1"/>
    <xf numFmtId="170" fontId="14" fillId="2" borderId="17" xfId="7" applyNumberFormat="1" applyFont="1" applyFill="1" applyBorder="1" applyAlignment="1" applyProtection="1">
      <alignment vertical="center"/>
    </xf>
    <xf numFmtId="170"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10" fillId="0" borderId="21" xfId="7" applyFont="1" applyFill="1" applyBorder="1" applyAlignment="1" applyProtection="1">
      <alignment horizontal="center" vertical="center"/>
      <protection hidden="1"/>
    </xf>
    <xf numFmtId="170" fontId="14" fillId="2" borderId="15" xfId="7" applyNumberFormat="1" applyFont="1" applyFill="1" applyBorder="1" applyAlignment="1" applyProtection="1">
      <alignment vertical="center"/>
    </xf>
    <xf numFmtId="170"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3" fontId="6" fillId="0" borderId="0" xfId="7" applyNumberFormat="1" applyFont="1"/>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3" fillId="0" borderId="24" xfId="7" applyFont="1" applyFill="1" applyBorder="1"/>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vertical="center"/>
    </xf>
    <xf numFmtId="9" fontId="6" fillId="0" borderId="0" xfId="7" applyNumberFormat="1" applyFont="1"/>
    <xf numFmtId="0" fontId="13" fillId="0" borderId="0" xfId="8" applyFont="1" applyAlignment="1" applyProtection="1">
      <alignment horizontal="center" vertical="center"/>
      <protection locked="0"/>
    </xf>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14" fontId="31" fillId="0" borderId="15" xfId="8" applyNumberFormat="1" applyFont="1" applyBorder="1" applyAlignment="1" applyProtection="1">
      <alignment horizontal="center" vertical="center"/>
      <protection locked="0"/>
    </xf>
    <xf numFmtId="0" fontId="0" fillId="0" borderId="17" xfId="0" applyBorder="1" applyAlignment="1">
      <alignment vertical="center"/>
    </xf>
    <xf numFmtId="0" fontId="0" fillId="0" borderId="35" xfId="0" applyBorder="1" applyAlignment="1">
      <alignment horizontal="center" vertical="center"/>
    </xf>
    <xf numFmtId="0" fontId="0" fillId="0" borderId="35" xfId="0" applyBorder="1" applyAlignment="1">
      <alignment horizontal="left" vertical="center" wrapText="1"/>
    </xf>
    <xf numFmtId="0" fontId="9" fillId="2" borderId="15" xfId="7" applyFont="1" applyFill="1" applyBorder="1" applyAlignment="1" applyProtection="1">
      <alignment horizontal="center" vertical="center"/>
      <protection hidden="1"/>
    </xf>
    <xf numFmtId="0" fontId="0" fillId="0" borderId="15" xfId="0" applyBorder="1" applyAlignment="1">
      <alignmen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15" xfId="0" applyBorder="1" applyAlignment="1">
      <alignment vertical="center"/>
    </xf>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7" fillId="0" borderId="50" xfId="7" applyFont="1" applyBorder="1" applyAlignment="1">
      <alignment horizontal="center"/>
    </xf>
    <xf numFmtId="0" fontId="8" fillId="0" borderId="51" xfId="7" applyFont="1" applyBorder="1" applyAlignment="1">
      <alignment horizontal="center"/>
    </xf>
    <xf numFmtId="0" fontId="7" fillId="0" borderId="19" xfId="7" applyFont="1" applyBorder="1"/>
    <xf numFmtId="0" fontId="7" fillId="0" borderId="0" xfId="7" applyFont="1" applyBorder="1"/>
    <xf numFmtId="0" fontId="7" fillId="0" borderId="20" xfId="7" applyFont="1" applyBorder="1"/>
    <xf numFmtId="0" fontId="34" fillId="0" borderId="29" xfId="0" applyFont="1" applyBorder="1" applyAlignment="1">
      <alignment horizontal="center" vertical="center"/>
    </xf>
    <xf numFmtId="0" fontId="34" fillId="7" borderId="29" xfId="0" applyFont="1" applyFill="1" applyBorder="1" applyAlignment="1">
      <alignment horizontal="center" vertical="center"/>
    </xf>
    <xf numFmtId="0" fontId="34" fillId="7" borderId="41" xfId="0" applyFont="1" applyFill="1" applyBorder="1" applyAlignment="1">
      <alignment horizontal="center" vertical="center" wrapText="1"/>
    </xf>
    <xf numFmtId="0" fontId="35"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11" xfId="0" applyBorder="1" applyAlignment="1">
      <alignment vertical="center"/>
    </xf>
    <xf numFmtId="0" fontId="0" fillId="0" borderId="13" xfId="0" applyBorder="1" applyAlignment="1">
      <alignment vertical="center"/>
    </xf>
    <xf numFmtId="0" fontId="0" fillId="7" borderId="13" xfId="0" applyFill="1" applyBorder="1" applyAlignment="1">
      <alignment vertical="center"/>
    </xf>
    <xf numFmtId="170" fontId="0" fillId="7" borderId="13" xfId="0" applyNumberFormat="1" applyFill="1" applyBorder="1" applyAlignment="1">
      <alignment vertical="center"/>
    </xf>
    <xf numFmtId="170" fontId="21" fillId="8" borderId="13" xfId="10" applyNumberFormat="1" applyFont="1" applyFill="1" applyBorder="1" applyAlignment="1">
      <alignment vertical="center"/>
    </xf>
    <xf numFmtId="0" fontId="0" fillId="8" borderId="13" xfId="0" applyFill="1" applyBorder="1" applyAlignment="1">
      <alignment vertical="center"/>
    </xf>
    <xf numFmtId="170" fontId="0" fillId="8" borderId="14" xfId="0" applyNumberFormat="1" applyFill="1" applyBorder="1" applyAlignment="1">
      <alignment vertical="center"/>
    </xf>
    <xf numFmtId="0" fontId="0" fillId="7" borderId="15" xfId="0" applyFill="1" applyBorder="1" applyAlignment="1">
      <alignment vertical="center"/>
    </xf>
    <xf numFmtId="170" fontId="0" fillId="7" borderId="15" xfId="0" applyNumberFormat="1" applyFill="1" applyBorder="1" applyAlignment="1">
      <alignment vertical="center"/>
    </xf>
    <xf numFmtId="170" fontId="21" fillId="8" borderId="15" xfId="10" applyNumberFormat="1" applyFont="1" applyFill="1" applyBorder="1" applyAlignment="1">
      <alignment vertical="center"/>
    </xf>
    <xf numFmtId="0" fontId="0" fillId="8" borderId="15" xfId="0" applyFill="1" applyBorder="1" applyAlignment="1">
      <alignment vertical="center"/>
    </xf>
    <xf numFmtId="170" fontId="0" fillId="8" borderId="16" xfId="0" applyNumberFormat="1" applyFill="1" applyBorder="1" applyAlignment="1">
      <alignment vertical="center"/>
    </xf>
    <xf numFmtId="170" fontId="21" fillId="8" borderId="15" xfId="2" applyNumberFormat="1" applyFont="1" applyFill="1" applyBorder="1" applyAlignment="1">
      <alignment vertical="center"/>
    </xf>
    <xf numFmtId="0" fontId="0" fillId="7" borderId="17" xfId="0" applyFill="1" applyBorder="1" applyAlignment="1">
      <alignment vertical="center"/>
    </xf>
    <xf numFmtId="170" fontId="0" fillId="7" borderId="17" xfId="0" applyNumberFormat="1" applyFill="1" applyBorder="1" applyAlignment="1">
      <alignment vertical="center"/>
    </xf>
    <xf numFmtId="170" fontId="21" fillId="8" borderId="17" xfId="2" applyNumberFormat="1" applyFont="1" applyFill="1" applyBorder="1" applyAlignment="1">
      <alignment vertical="center"/>
    </xf>
    <xf numFmtId="0" fontId="0" fillId="8" borderId="17" xfId="0" applyFill="1" applyBorder="1" applyAlignment="1">
      <alignment vertical="center"/>
    </xf>
    <xf numFmtId="170" fontId="0" fillId="8" borderId="18" xfId="0" applyNumberFormat="1" applyFill="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167" fontId="21" fillId="0" borderId="0" xfId="2" applyFont="1" applyBorder="1" applyAlignment="1">
      <alignment vertical="center"/>
    </xf>
    <xf numFmtId="0" fontId="0" fillId="0" borderId="0" xfId="0" applyFont="1" applyBorder="1" applyAlignment="1">
      <alignment vertical="center"/>
    </xf>
    <xf numFmtId="2" fontId="0" fillId="0" borderId="0" xfId="0" applyNumberFormat="1" applyFont="1" applyBorder="1" applyAlignment="1">
      <alignment vertical="center"/>
    </xf>
    <xf numFmtId="4" fontId="21" fillId="0" borderId="0" xfId="2" applyNumberFormat="1" applyFont="1" applyAlignment="1">
      <alignment vertical="center"/>
    </xf>
    <xf numFmtId="170" fontId="0" fillId="0" borderId="0" xfId="0" applyNumberFormat="1" applyAlignment="1">
      <alignment vertical="center"/>
    </xf>
    <xf numFmtId="2" fontId="0" fillId="0" borderId="0" xfId="0" applyNumberFormat="1" applyAlignment="1">
      <alignment vertical="center"/>
    </xf>
    <xf numFmtId="2" fontId="0" fillId="7" borderId="15" xfId="0" applyNumberFormat="1" applyFill="1" applyBorder="1" applyAlignment="1">
      <alignment vertical="center"/>
    </xf>
    <xf numFmtId="10" fontId="0" fillId="7" borderId="15" xfId="0" applyNumberFormat="1" applyFill="1" applyBorder="1" applyAlignment="1">
      <alignment vertical="center"/>
    </xf>
    <xf numFmtId="10" fontId="0" fillId="8" borderId="16" xfId="0" applyNumberFormat="1" applyFill="1" applyBorder="1" applyAlignment="1">
      <alignment vertical="center"/>
    </xf>
    <xf numFmtId="170" fontId="0" fillId="0" borderId="0" xfId="0" applyNumberFormat="1" applyBorder="1" applyAlignment="1">
      <alignment vertical="center"/>
    </xf>
    <xf numFmtId="4" fontId="21" fillId="0" borderId="0" xfId="2" applyNumberFormat="1" applyFont="1" applyBorder="1" applyAlignment="1">
      <alignment vertical="center"/>
    </xf>
    <xf numFmtId="2" fontId="0" fillId="0" borderId="0" xfId="0" applyNumberFormat="1" applyBorder="1" applyAlignment="1">
      <alignment vertical="center"/>
    </xf>
    <xf numFmtId="0" fontId="25" fillId="0" borderId="0" xfId="0" applyFont="1" applyBorder="1" applyAlignment="1">
      <alignment vertical="center" wrapText="1"/>
    </xf>
    <xf numFmtId="167" fontId="21" fillId="0" borderId="0" xfId="2" applyFont="1" applyBorder="1" applyAlignment="1">
      <alignment vertical="center" wrapText="1"/>
    </xf>
    <xf numFmtId="170" fontId="21" fillId="8" borderId="13" xfId="2" applyNumberFormat="1" applyFont="1" applyFill="1" applyBorder="1" applyAlignment="1">
      <alignment vertical="center"/>
    </xf>
    <xf numFmtId="170" fontId="21" fillId="8" borderId="17" xfId="10" applyNumberFormat="1" applyFont="1" applyFill="1" applyBorder="1" applyAlignment="1">
      <alignment vertical="center"/>
    </xf>
    <xf numFmtId="4" fontId="21" fillId="8" borderId="13" xfId="10" applyNumberFormat="1" applyFont="1" applyFill="1" applyBorder="1" applyAlignment="1">
      <alignment vertical="center"/>
    </xf>
    <xf numFmtId="170" fontId="0" fillId="8" borderId="13" xfId="0" applyNumberFormat="1" applyFill="1" applyBorder="1" applyAlignment="1">
      <alignment vertical="center"/>
    </xf>
    <xf numFmtId="0" fontId="0" fillId="0" borderId="35" xfId="0" applyBorder="1" applyAlignment="1">
      <alignment vertical="center" wrapText="1"/>
    </xf>
    <xf numFmtId="0" fontId="0" fillId="7" borderId="35" xfId="0" applyFill="1" applyBorder="1" applyAlignment="1">
      <alignment vertical="center"/>
    </xf>
    <xf numFmtId="170" fontId="0" fillId="7" borderId="35" xfId="0" applyNumberFormat="1" applyFill="1" applyBorder="1" applyAlignment="1">
      <alignment vertical="center"/>
    </xf>
    <xf numFmtId="170" fontId="21" fillId="8" borderId="35" xfId="10" applyNumberFormat="1" applyFont="1" applyFill="1" applyBorder="1" applyAlignment="1">
      <alignment vertical="center"/>
    </xf>
    <xf numFmtId="0" fontId="0" fillId="8" borderId="35" xfId="0" applyFill="1" applyBorder="1" applyAlignment="1">
      <alignment vertical="center"/>
    </xf>
    <xf numFmtId="170" fontId="0" fillId="8" borderId="39" xfId="0" applyNumberFormat="1" applyFill="1" applyBorder="1" applyAlignment="1">
      <alignment vertical="center"/>
    </xf>
    <xf numFmtId="0" fontId="0" fillId="0" borderId="106" xfId="0" applyBorder="1" applyAlignment="1">
      <alignment vertical="center" wrapText="1"/>
    </xf>
    <xf numFmtId="0" fontId="0" fillId="7" borderId="106" xfId="0" applyFill="1" applyBorder="1" applyAlignment="1">
      <alignment vertical="center"/>
    </xf>
    <xf numFmtId="170" fontId="0" fillId="7" borderId="106" xfId="0" applyNumberFormat="1" applyFill="1" applyBorder="1" applyAlignment="1">
      <alignment vertical="center"/>
    </xf>
    <xf numFmtId="170" fontId="21" fillId="8" borderId="106" xfId="10" applyNumberFormat="1" applyFont="1" applyFill="1" applyBorder="1" applyAlignment="1">
      <alignment vertical="center"/>
    </xf>
    <xf numFmtId="0" fontId="0" fillId="8" borderId="106" xfId="0" applyFill="1" applyBorder="1" applyAlignment="1">
      <alignment vertical="center"/>
    </xf>
    <xf numFmtId="170" fontId="0" fillId="8" borderId="108" xfId="0" applyNumberFormat="1" applyFill="1" applyBorder="1" applyAlignment="1">
      <alignment vertical="center"/>
    </xf>
    <xf numFmtId="10" fontId="0" fillId="7" borderId="17" xfId="0" applyNumberFormat="1" applyFill="1" applyBorder="1" applyAlignment="1">
      <alignment vertical="center"/>
    </xf>
    <xf numFmtId="167" fontId="21" fillId="0" borderId="0" xfId="2" applyFont="1" applyFill="1" applyBorder="1" applyAlignment="1">
      <alignment vertical="center"/>
    </xf>
    <xf numFmtId="0" fontId="0" fillId="0" borderId="0" xfId="0" applyFont="1" applyFill="1" applyBorder="1" applyAlignment="1">
      <alignment vertical="center"/>
    </xf>
    <xf numFmtId="2" fontId="0" fillId="0" borderId="0" xfId="0" applyNumberFormat="1" applyFont="1" applyFill="1" applyBorder="1" applyAlignment="1">
      <alignment vertical="center"/>
    </xf>
    <xf numFmtId="0" fontId="0" fillId="0" borderId="0" xfId="0" applyFill="1" applyBorder="1" applyAlignment="1">
      <alignment vertical="center"/>
    </xf>
    <xf numFmtId="2" fontId="0" fillId="0" borderId="0" xfId="0" applyNumberFormat="1" applyFill="1" applyBorder="1" applyAlignment="1">
      <alignment vertical="center"/>
    </xf>
    <xf numFmtId="4" fontId="21" fillId="0" borderId="0" xfId="2" applyNumberFormat="1" applyFont="1" applyFill="1" applyBorder="1" applyAlignment="1">
      <alignment vertical="center"/>
    </xf>
    <xf numFmtId="0" fontId="0" fillId="0" borderId="27" xfId="0" applyBorder="1" applyAlignment="1">
      <alignment vertical="center" wrapText="1"/>
    </xf>
    <xf numFmtId="0" fontId="0" fillId="7" borderId="27" xfId="0" applyFill="1" applyBorder="1" applyAlignment="1">
      <alignment vertical="center"/>
    </xf>
    <xf numFmtId="170" fontId="0" fillId="7" borderId="27" xfId="0" applyNumberFormat="1" applyFill="1" applyBorder="1" applyAlignment="1">
      <alignment vertical="center"/>
    </xf>
    <xf numFmtId="0" fontId="0" fillId="8" borderId="27" xfId="0" applyFill="1" applyBorder="1" applyAlignment="1">
      <alignment vertical="center"/>
    </xf>
    <xf numFmtId="170" fontId="0" fillId="8" borderId="33" xfId="0" applyNumberFormat="1" applyFill="1" applyBorder="1" applyAlignment="1">
      <alignment vertical="center"/>
    </xf>
    <xf numFmtId="0" fontId="27" fillId="0" borderId="0" xfId="0" applyFont="1" applyFill="1" applyBorder="1" applyAlignment="1">
      <alignment vertical="center"/>
    </xf>
    <xf numFmtId="4" fontId="0" fillId="0" borderId="0" xfId="0" applyNumberFormat="1" applyFont="1" applyBorder="1" applyAlignment="1">
      <alignment vertical="center"/>
    </xf>
    <xf numFmtId="0" fontId="0" fillId="0" borderId="0" xfId="0" applyAlignment="1">
      <alignment vertical="center" wrapText="1"/>
    </xf>
    <xf numFmtId="4" fontId="0" fillId="0" borderId="0" xfId="0" applyNumberFormat="1" applyFont="1" applyAlignment="1">
      <alignment vertical="center"/>
    </xf>
    <xf numFmtId="0" fontId="0" fillId="0" borderId="0" xfId="0" applyFont="1" applyAlignment="1">
      <alignment vertical="center"/>
    </xf>
    <xf numFmtId="2" fontId="0" fillId="0" borderId="0" xfId="0" applyNumberFormat="1" applyFont="1" applyAlignment="1">
      <alignment vertical="center"/>
    </xf>
    <xf numFmtId="4" fontId="0" fillId="0" borderId="0" xfId="0" applyNumberFormat="1" applyAlignment="1">
      <alignment vertical="center"/>
    </xf>
    <xf numFmtId="4" fontId="21" fillId="8" borderId="27" xfId="10" applyNumberFormat="1" applyFont="1" applyFill="1" applyBorder="1" applyAlignment="1">
      <alignment vertical="center"/>
    </xf>
    <xf numFmtId="4" fontId="21" fillId="8" borderId="13" xfId="2" applyNumberFormat="1" applyFont="1" applyFill="1" applyBorder="1" applyAlignment="1">
      <alignment vertical="center"/>
    </xf>
    <xf numFmtId="170" fontId="21" fillId="7" borderId="36" xfId="10" applyNumberFormat="1" applyFont="1" applyFill="1" applyBorder="1" applyAlignment="1">
      <alignment vertical="center"/>
    </xf>
    <xf numFmtId="170" fontId="0" fillId="7" borderId="37" xfId="0" applyNumberFormat="1" applyFill="1" applyBorder="1" applyAlignment="1">
      <alignment vertical="center"/>
    </xf>
    <xf numFmtId="4" fontId="21" fillId="8" borderId="38" xfId="10" applyNumberFormat="1" applyFont="1" applyFill="1" applyBorder="1" applyAlignment="1">
      <alignment vertical="center"/>
    </xf>
    <xf numFmtId="167" fontId="21" fillId="0" borderId="0" xfId="2" applyFont="1" applyAlignment="1">
      <alignment vertical="center"/>
    </xf>
    <xf numFmtId="0" fontId="32" fillId="0" borderId="0" xfId="0" applyFont="1" applyAlignment="1">
      <alignment vertical="center"/>
    </xf>
    <xf numFmtId="167" fontId="24" fillId="0" borderId="0" xfId="2" applyFont="1" applyAlignment="1">
      <alignment vertical="center"/>
    </xf>
    <xf numFmtId="0" fontId="24" fillId="0" borderId="0" xfId="0" applyFont="1" applyAlignment="1">
      <alignment vertical="center"/>
    </xf>
    <xf numFmtId="167" fontId="0" fillId="0" borderId="0" xfId="0" applyNumberFormat="1" applyAlignment="1">
      <alignment vertical="center"/>
    </xf>
    <xf numFmtId="167" fontId="24" fillId="0" borderId="0" xfId="0" applyNumberFormat="1" applyFont="1" applyAlignment="1">
      <alignment vertical="center"/>
    </xf>
    <xf numFmtId="0" fontId="0" fillId="14" borderId="15" xfId="0" applyFill="1" applyBorder="1" applyAlignment="1">
      <alignment vertical="center" wrapText="1"/>
    </xf>
    <xf numFmtId="0" fontId="25" fillId="14" borderId="17" xfId="0" applyFont="1" applyFill="1" applyBorder="1" applyAlignment="1">
      <alignment vertical="center" wrapText="1"/>
    </xf>
    <xf numFmtId="0" fontId="0" fillId="14" borderId="17" xfId="0" applyFill="1" applyBorder="1" applyAlignment="1">
      <alignment vertical="center" wrapText="1"/>
    </xf>
    <xf numFmtId="0" fontId="0" fillId="14" borderId="15" xfId="0" applyFill="1" applyBorder="1" applyAlignment="1">
      <alignment horizontal="center" vertical="center"/>
    </xf>
    <xf numFmtId="0" fontId="0" fillId="14" borderId="15" xfId="0" applyFill="1" applyBorder="1" applyAlignment="1">
      <alignment horizontal="left" vertical="center" wrapText="1"/>
    </xf>
    <xf numFmtId="0" fontId="0" fillId="14" borderId="17" xfId="0" applyFill="1" applyBorder="1" applyAlignment="1">
      <alignment horizontal="center" vertical="center"/>
    </xf>
    <xf numFmtId="0" fontId="0" fillId="14" borderId="13" xfId="0" applyFill="1" applyBorder="1" applyAlignment="1">
      <alignment horizontal="center" vertical="center"/>
    </xf>
    <xf numFmtId="0" fontId="0" fillId="14" borderId="13" xfId="0" applyFill="1" applyBorder="1" applyAlignment="1">
      <alignment vertical="center"/>
    </xf>
    <xf numFmtId="0" fontId="0" fillId="14" borderId="13" xfId="0" applyFill="1" applyBorder="1" applyAlignment="1">
      <alignment vertical="center" wrapText="1"/>
    </xf>
    <xf numFmtId="0" fontId="0" fillId="14" borderId="27" xfId="0" applyFill="1" applyBorder="1" applyAlignment="1">
      <alignment horizontal="center" vertical="center"/>
    </xf>
    <xf numFmtId="0" fontId="0" fillId="14" borderId="27" xfId="0" applyFill="1" applyBorder="1" applyAlignment="1">
      <alignment vertical="center" wrapText="1"/>
    </xf>
    <xf numFmtId="0" fontId="0" fillId="7" borderId="110" xfId="0" applyFill="1" applyBorder="1" applyAlignment="1">
      <alignment vertical="center"/>
    </xf>
    <xf numFmtId="170" fontId="1" fillId="8" borderId="15" xfId="2" applyNumberFormat="1" applyFont="1" applyFill="1" applyBorder="1" applyAlignment="1">
      <alignment vertical="center"/>
    </xf>
    <xf numFmtId="167" fontId="21" fillId="14" borderId="17" xfId="2" applyFont="1" applyFill="1" applyBorder="1" applyAlignment="1">
      <alignment vertical="center"/>
    </xf>
    <xf numFmtId="0" fontId="0" fillId="14" borderId="17" xfId="0" applyFont="1" applyFill="1" applyBorder="1" applyAlignment="1">
      <alignment vertical="center"/>
    </xf>
    <xf numFmtId="0" fontId="0" fillId="14" borderId="18" xfId="0" applyNumberFormat="1" applyFont="1" applyFill="1" applyBorder="1" applyAlignment="1">
      <alignment vertical="center"/>
    </xf>
    <xf numFmtId="2" fontId="0" fillId="14" borderId="32" xfId="0" applyNumberFormat="1" applyFont="1" applyFill="1" applyBorder="1" applyAlignment="1">
      <alignment vertical="center"/>
    </xf>
    <xf numFmtId="2" fontId="0" fillId="14" borderId="17" xfId="0" applyNumberFormat="1" applyFont="1" applyFill="1" applyBorder="1" applyAlignment="1">
      <alignment vertical="center"/>
    </xf>
    <xf numFmtId="2" fontId="0" fillId="14" borderId="17" xfId="0" applyNumberFormat="1" applyFill="1" applyBorder="1" applyAlignment="1">
      <alignment vertical="center"/>
    </xf>
    <xf numFmtId="170" fontId="21" fillId="14" borderId="17" xfId="2" applyNumberFormat="1" applyFont="1" applyFill="1" applyBorder="1" applyAlignment="1">
      <alignment vertical="center"/>
    </xf>
    <xf numFmtId="0" fontId="0" fillId="14" borderId="17" xfId="0" applyFill="1" applyBorder="1" applyAlignment="1">
      <alignment vertical="center"/>
    </xf>
    <xf numFmtId="170" fontId="0" fillId="14" borderId="18" xfId="0" applyNumberFormat="1" applyFill="1" applyBorder="1" applyAlignment="1">
      <alignment vertical="center"/>
    </xf>
    <xf numFmtId="166" fontId="21" fillId="14" borderId="15" xfId="10" applyFont="1" applyFill="1" applyBorder="1" applyAlignment="1">
      <alignment vertical="center"/>
    </xf>
    <xf numFmtId="0" fontId="0" fillId="14" borderId="15" xfId="0" applyFont="1" applyFill="1" applyBorder="1" applyAlignment="1">
      <alignment vertical="center"/>
    </xf>
    <xf numFmtId="166" fontId="0" fillId="14" borderId="16" xfId="10" applyFont="1" applyFill="1" applyBorder="1" applyAlignment="1">
      <alignment vertical="center"/>
    </xf>
    <xf numFmtId="166" fontId="21" fillId="14" borderId="2" xfId="10" applyFont="1" applyFill="1" applyBorder="1" applyAlignment="1">
      <alignment vertical="center"/>
    </xf>
    <xf numFmtId="166" fontId="0" fillId="14" borderId="15" xfId="0" applyNumberFormat="1" applyFont="1" applyFill="1" applyBorder="1" applyAlignment="1">
      <alignment vertical="center"/>
    </xf>
    <xf numFmtId="0" fontId="0" fillId="14" borderId="15" xfId="0" applyFill="1" applyBorder="1" applyAlignment="1">
      <alignment vertical="center"/>
    </xf>
    <xf numFmtId="170" fontId="0" fillId="14" borderId="15" xfId="0" applyNumberFormat="1" applyFill="1" applyBorder="1" applyAlignment="1">
      <alignment vertical="center"/>
    </xf>
    <xf numFmtId="4" fontId="21" fillId="14" borderId="15" xfId="2" applyNumberFormat="1" applyFont="1" applyFill="1" applyBorder="1" applyAlignment="1">
      <alignment vertical="center"/>
    </xf>
    <xf numFmtId="166" fontId="21" fillId="14" borderId="17" xfId="10" applyFont="1" applyFill="1" applyBorder="1" applyAlignment="1">
      <alignment vertical="center"/>
    </xf>
    <xf numFmtId="166" fontId="0" fillId="14" borderId="18" xfId="10" applyFont="1" applyFill="1" applyBorder="1" applyAlignment="1">
      <alignment vertical="center"/>
    </xf>
    <xf numFmtId="166" fontId="21" fillId="14" borderId="32" xfId="10" applyFont="1" applyFill="1" applyBorder="1" applyAlignment="1">
      <alignment vertical="center"/>
    </xf>
    <xf numFmtId="166" fontId="0" fillId="14" borderId="17" xfId="0" applyNumberFormat="1" applyFont="1" applyFill="1" applyBorder="1" applyAlignment="1">
      <alignment vertical="center"/>
    </xf>
    <xf numFmtId="170" fontId="0" fillId="14" borderId="17" xfId="0" applyNumberFormat="1" applyFill="1" applyBorder="1" applyAlignment="1">
      <alignment vertical="center"/>
    </xf>
    <xf numFmtId="4" fontId="21" fillId="14" borderId="17" xfId="2" applyNumberFormat="1" applyFont="1" applyFill="1" applyBorder="1" applyAlignment="1">
      <alignment vertical="center"/>
    </xf>
    <xf numFmtId="170" fontId="21" fillId="14" borderId="15" xfId="10" applyNumberFormat="1" applyFont="1" applyFill="1" applyBorder="1" applyAlignment="1">
      <alignment vertical="center"/>
    </xf>
    <xf numFmtId="170" fontId="0" fillId="14" borderId="16" xfId="0" applyNumberFormat="1" applyFill="1" applyBorder="1" applyAlignment="1">
      <alignment vertical="center"/>
    </xf>
    <xf numFmtId="166" fontId="21" fillId="14" borderId="13" xfId="10" applyFont="1" applyFill="1" applyBorder="1" applyAlignment="1">
      <alignment vertical="center"/>
    </xf>
    <xf numFmtId="0" fontId="0" fillId="14" borderId="13" xfId="0" applyFont="1" applyFill="1" applyBorder="1" applyAlignment="1">
      <alignment vertical="center"/>
    </xf>
    <xf numFmtId="166" fontId="0" fillId="14" borderId="14" xfId="10" applyFont="1" applyFill="1" applyBorder="1" applyAlignment="1">
      <alignment vertical="center"/>
    </xf>
    <xf numFmtId="166" fontId="21" fillId="14" borderId="111" xfId="10" applyFont="1" applyFill="1" applyBorder="1" applyAlignment="1">
      <alignment vertical="center"/>
    </xf>
    <xf numFmtId="166" fontId="0" fillId="14" borderId="13" xfId="0" applyNumberFormat="1" applyFont="1" applyFill="1" applyBorder="1" applyAlignment="1">
      <alignment vertical="center"/>
    </xf>
    <xf numFmtId="170" fontId="21" fillId="14" borderId="13" xfId="2" applyNumberFormat="1" applyFont="1" applyFill="1" applyBorder="1" applyAlignment="1">
      <alignment vertical="center"/>
    </xf>
    <xf numFmtId="170" fontId="0" fillId="14" borderId="13" xfId="0" applyNumberFormat="1" applyFill="1" applyBorder="1" applyAlignment="1">
      <alignment vertical="center"/>
    </xf>
    <xf numFmtId="170" fontId="0" fillId="14" borderId="14" xfId="0" applyNumberFormat="1" applyFill="1" applyBorder="1" applyAlignment="1">
      <alignment vertical="center"/>
    </xf>
    <xf numFmtId="170" fontId="21" fillId="14" borderId="15" xfId="2" applyNumberFormat="1" applyFont="1" applyFill="1" applyBorder="1" applyAlignment="1">
      <alignment vertical="center"/>
    </xf>
    <xf numFmtId="170" fontId="21" fillId="14" borderId="2" xfId="2" applyNumberFormat="1" applyFont="1" applyFill="1" applyBorder="1" applyAlignment="1">
      <alignment vertical="center"/>
    </xf>
    <xf numFmtId="170" fontId="0" fillId="14" borderId="15" xfId="0" applyNumberFormat="1" applyFont="1" applyFill="1" applyBorder="1" applyAlignment="1">
      <alignment vertical="center"/>
    </xf>
    <xf numFmtId="2" fontId="0" fillId="14" borderId="15" xfId="0" applyNumberFormat="1" applyFont="1" applyFill="1" applyBorder="1" applyAlignment="1">
      <alignment vertical="center"/>
    </xf>
    <xf numFmtId="170" fontId="21" fillId="14" borderId="2" xfId="10" applyNumberFormat="1" applyFont="1" applyFill="1" applyBorder="1" applyAlignment="1">
      <alignment vertical="center"/>
    </xf>
    <xf numFmtId="166" fontId="0" fillId="14" borderId="15" xfId="10" applyFont="1" applyFill="1" applyBorder="1" applyAlignment="1">
      <alignment vertical="center"/>
    </xf>
    <xf numFmtId="170" fontId="21" fillId="14" borderId="27" xfId="2" applyNumberFormat="1" applyFont="1" applyFill="1" applyBorder="1" applyAlignment="1">
      <alignment vertical="center"/>
    </xf>
    <xf numFmtId="0" fontId="0" fillId="14" borderId="27" xfId="0" applyFont="1" applyFill="1" applyBorder="1" applyAlignment="1">
      <alignment vertical="center"/>
    </xf>
    <xf numFmtId="170" fontId="0" fillId="14" borderId="33" xfId="0" applyNumberFormat="1" applyFont="1" applyFill="1" applyBorder="1" applyAlignment="1">
      <alignment vertical="center"/>
    </xf>
    <xf numFmtId="170" fontId="0" fillId="14" borderId="112" xfId="0" applyNumberFormat="1" applyFont="1" applyFill="1" applyBorder="1" applyAlignment="1">
      <alignment vertical="center"/>
    </xf>
    <xf numFmtId="170" fontId="0" fillId="14" borderId="27" xfId="0" applyNumberFormat="1" applyFont="1" applyFill="1" applyBorder="1" applyAlignment="1">
      <alignment vertical="center"/>
    </xf>
    <xf numFmtId="0" fontId="0" fillId="14" borderId="27" xfId="0" applyFill="1" applyBorder="1" applyAlignment="1">
      <alignment vertical="center"/>
    </xf>
    <xf numFmtId="170" fontId="0" fillId="14" borderId="27" xfId="0" applyNumberFormat="1" applyFill="1" applyBorder="1" applyAlignment="1">
      <alignment vertical="center"/>
    </xf>
    <xf numFmtId="170" fontId="0" fillId="14" borderId="33" xfId="0" applyNumberFormat="1" applyFill="1" applyBorder="1" applyAlignment="1">
      <alignment vertical="center"/>
    </xf>
    <xf numFmtId="170" fontId="21" fillId="14" borderId="17" xfId="10" applyNumberFormat="1" applyFont="1" applyFill="1" applyBorder="1" applyAlignment="1">
      <alignment vertical="center"/>
    </xf>
    <xf numFmtId="170" fontId="0" fillId="14" borderId="17" xfId="0" applyNumberFormat="1" applyFont="1" applyFill="1" applyBorder="1" applyAlignment="1">
      <alignment vertical="center"/>
    </xf>
    <xf numFmtId="170" fontId="0" fillId="14" borderId="18" xfId="0" applyNumberFormat="1" applyFont="1" applyFill="1" applyBorder="1" applyAlignment="1">
      <alignment vertical="center"/>
    </xf>
    <xf numFmtId="170" fontId="21" fillId="14" borderId="32" xfId="10" applyNumberFormat="1" applyFont="1" applyFill="1" applyBorder="1" applyAlignment="1">
      <alignment vertical="center"/>
    </xf>
    <xf numFmtId="166" fontId="0" fillId="14" borderId="17" xfId="10" applyFont="1" applyFill="1" applyBorder="1" applyAlignment="1">
      <alignment vertical="center"/>
    </xf>
    <xf numFmtId="4" fontId="21" fillId="14" borderId="27" xfId="2" applyNumberFormat="1" applyFont="1" applyFill="1" applyBorder="1" applyAlignment="1">
      <alignment vertical="center"/>
    </xf>
    <xf numFmtId="2" fontId="0" fillId="14" borderId="113" xfId="0" applyNumberFormat="1" applyFont="1" applyFill="1" applyBorder="1" applyAlignment="1">
      <alignment vertical="center"/>
    </xf>
    <xf numFmtId="4" fontId="0" fillId="14" borderId="26" xfId="0" applyNumberFormat="1" applyFont="1" applyFill="1" applyBorder="1" applyAlignment="1">
      <alignment vertical="center"/>
    </xf>
    <xf numFmtId="2" fontId="0" fillId="14" borderId="27" xfId="0" applyNumberFormat="1" applyFont="1" applyFill="1" applyBorder="1" applyAlignment="1">
      <alignment vertical="center"/>
    </xf>
    <xf numFmtId="4" fontId="0" fillId="14" borderId="27" xfId="0" applyNumberFormat="1" applyFont="1" applyFill="1" applyBorder="1" applyAlignment="1">
      <alignment vertical="center"/>
    </xf>
    <xf numFmtId="166" fontId="0" fillId="7" borderId="15" xfId="10" applyFont="1" applyFill="1" applyBorder="1" applyAlignment="1">
      <alignment vertical="center"/>
    </xf>
    <xf numFmtId="4" fontId="0" fillId="7" borderId="15" xfId="0" applyNumberFormat="1" applyFill="1" applyBorder="1" applyAlignment="1">
      <alignment vertical="center"/>
    </xf>
    <xf numFmtId="166" fontId="0" fillId="8" borderId="15" xfId="10" applyFont="1" applyFill="1" applyBorder="1" applyAlignment="1">
      <alignment vertical="center"/>
    </xf>
    <xf numFmtId="170" fontId="1" fillId="8" borderId="15" xfId="10" applyNumberFormat="1" applyFont="1" applyFill="1" applyBorder="1" applyAlignment="1">
      <alignment vertical="center"/>
    </xf>
    <xf numFmtId="4" fontId="1" fillId="8" borderId="15" xfId="10" applyNumberFormat="1" applyFont="1" applyFill="1" applyBorder="1" applyAlignment="1">
      <alignment vertical="center"/>
    </xf>
    <xf numFmtId="3" fontId="0" fillId="7" borderId="15" xfId="0" applyNumberFormat="1" applyFill="1" applyBorder="1" applyAlignment="1">
      <alignment vertical="center"/>
    </xf>
    <xf numFmtId="1" fontId="0" fillId="8" borderId="15" xfId="0" applyNumberFormat="1" applyFill="1" applyBorder="1" applyAlignment="1">
      <alignment vertical="center"/>
    </xf>
    <xf numFmtId="170" fontId="1" fillId="8" borderId="17" xfId="2" applyNumberFormat="1" applyFont="1" applyFill="1" applyBorder="1" applyAlignment="1">
      <alignment vertical="center"/>
    </xf>
    <xf numFmtId="166" fontId="21" fillId="8" borderId="15" xfId="10" applyFont="1" applyFill="1" applyBorder="1" applyAlignment="1">
      <alignment vertical="center"/>
    </xf>
    <xf numFmtId="4" fontId="0" fillId="8" borderId="16" xfId="0" applyNumberFormat="1" applyFill="1" applyBorder="1" applyAlignment="1">
      <alignment vertical="center"/>
    </xf>
    <xf numFmtId="0" fontId="0" fillId="0" borderId="0" xfId="0" applyBorder="1" applyAlignment="1">
      <alignment horizontal="right" vertical="center"/>
    </xf>
    <xf numFmtId="0" fontId="0" fillId="8" borderId="115" xfId="0" applyFill="1" applyBorder="1" applyAlignment="1">
      <alignment vertical="center"/>
    </xf>
    <xf numFmtId="0" fontId="34" fillId="8" borderId="26" xfId="0" applyFont="1" applyFill="1" applyBorder="1" applyAlignment="1">
      <alignment horizontal="center" vertical="center"/>
    </xf>
    <xf numFmtId="0" fontId="34" fillId="8" borderId="27" xfId="0" applyFont="1" applyFill="1" applyBorder="1" applyAlignment="1">
      <alignment horizontal="center" vertical="center"/>
    </xf>
    <xf numFmtId="0" fontId="34" fillId="8" borderId="33" xfId="0" applyFont="1" applyFill="1" applyBorder="1" applyAlignment="1">
      <alignment horizontal="center" vertical="center" wrapText="1"/>
    </xf>
    <xf numFmtId="0" fontId="9" fillId="0" borderId="99" xfId="8" applyFont="1" applyBorder="1" applyAlignment="1" applyProtection="1">
      <alignment vertical="top" wrapText="1"/>
      <protection locked="0"/>
    </xf>
    <xf numFmtId="0" fontId="9" fillId="0" borderId="0" xfId="8" applyFont="1" applyBorder="1" applyAlignment="1" applyProtection="1">
      <alignment vertical="top" wrapText="1"/>
      <protection locked="0"/>
    </xf>
    <xf numFmtId="0" fontId="9" fillId="0" borderId="102" xfId="8" applyFont="1" applyBorder="1" applyAlignment="1" applyProtection="1">
      <alignment vertical="top" wrapText="1"/>
      <protection locked="0"/>
    </xf>
    <xf numFmtId="0" fontId="9" fillId="0" borderId="100" xfId="8" applyFont="1" applyBorder="1" applyAlignment="1" applyProtection="1">
      <alignment vertical="top" wrapText="1"/>
      <protection locked="0"/>
    </xf>
    <xf numFmtId="0" fontId="9" fillId="0" borderId="107" xfId="8" applyFont="1" applyBorder="1" applyAlignment="1" applyProtection="1">
      <alignment vertical="top" wrapText="1"/>
      <protection locked="0"/>
    </xf>
    <xf numFmtId="0" fontId="9" fillId="0" borderId="103" xfId="8" applyFont="1" applyBorder="1" applyAlignment="1" applyProtection="1">
      <alignment vertical="top" wrapText="1"/>
      <protection locked="0"/>
    </xf>
    <xf numFmtId="0" fontId="31" fillId="0" borderId="0" xfId="8" applyFont="1" applyAlignment="1" applyProtection="1">
      <alignment horizontal="center" vertical="center"/>
      <protection locked="0"/>
    </xf>
    <xf numFmtId="0" fontId="11" fillId="0" borderId="0" xfId="8" applyFont="1" applyAlignment="1" applyProtection="1">
      <alignment horizontal="center" vertical="center"/>
      <protection locked="0"/>
    </xf>
    <xf numFmtId="0" fontId="7" fillId="0" borderId="0" xfId="8" applyFont="1" applyAlignment="1" applyProtection="1">
      <alignment horizontal="center" vertical="center"/>
      <protection locked="0"/>
    </xf>
    <xf numFmtId="0" fontId="3" fillId="0" borderId="15" xfId="7" applyFont="1" applyFill="1" applyBorder="1" applyAlignment="1" applyProtection="1">
      <alignment horizontal="center" vertical="center"/>
      <protection locked="0"/>
    </xf>
    <xf numFmtId="170" fontId="9" fillId="3" borderId="2" xfId="7" applyNumberFormat="1" applyFont="1" applyFill="1" applyBorder="1" applyAlignment="1" applyProtection="1">
      <alignment vertical="center"/>
      <protection locked="0"/>
    </xf>
    <xf numFmtId="0" fontId="7" fillId="0" borderId="29" xfId="7" applyFont="1" applyBorder="1" applyAlignment="1">
      <alignment horizontal="center"/>
    </xf>
    <xf numFmtId="0" fontId="8" fillId="0" borderId="40" xfId="7" applyFont="1" applyBorder="1" applyAlignment="1">
      <alignment horizontal="center"/>
    </xf>
    <xf numFmtId="0" fontId="6" fillId="0" borderId="15" xfId="8" applyFont="1" applyBorder="1" applyAlignment="1" applyProtection="1">
      <alignment horizontal="center" vertical="center"/>
      <protection locked="0"/>
    </xf>
    <xf numFmtId="0" fontId="0" fillId="0" borderId="15" xfId="0" applyBorder="1" applyAlignment="1">
      <alignment vertical="center" wrapText="1"/>
    </xf>
    <xf numFmtId="0" fontId="36" fillId="0" borderId="0" xfId="0" applyFont="1"/>
    <xf numFmtId="0" fontId="37" fillId="0" borderId="24" xfId="7" applyFont="1" applyFill="1" applyBorder="1"/>
    <xf numFmtId="0" fontId="0" fillId="0" borderId="0" xfId="0" applyFont="1" applyAlignment="1">
      <alignment wrapText="1"/>
    </xf>
    <xf numFmtId="0" fontId="22" fillId="0" borderId="0" xfId="0" applyFont="1" applyAlignment="1">
      <alignment horizontal="center"/>
    </xf>
    <xf numFmtId="0" fontId="0" fillId="0" borderId="0" xfId="0" applyAlignment="1">
      <alignment horizontal="center"/>
    </xf>
    <xf numFmtId="170" fontId="9" fillId="0" borderId="15" xfId="7" applyNumberFormat="1" applyFont="1" applyFill="1" applyBorder="1" applyAlignment="1" applyProtection="1">
      <alignment horizontal="right" vertical="center"/>
      <protection locked="0"/>
    </xf>
    <xf numFmtId="170" fontId="9" fillId="0" borderId="16" xfId="7" applyNumberFormat="1" applyFont="1" applyFill="1" applyBorder="1" applyAlignment="1" applyProtection="1">
      <alignment horizontal="right" vertical="center"/>
      <protection locked="0"/>
    </xf>
    <xf numFmtId="0" fontId="9" fillId="3" borderId="15" xfId="7" applyFont="1" applyFill="1" applyBorder="1" applyAlignment="1" applyProtection="1">
      <alignment horizontal="center" vertical="center" wrapText="1"/>
      <protection hidden="1"/>
    </xf>
    <xf numFmtId="0" fontId="34" fillId="7" borderId="104" xfId="0" applyFont="1" applyFill="1" applyBorder="1" applyAlignment="1">
      <alignment horizontal="center" vertical="center"/>
    </xf>
    <xf numFmtId="166" fontId="21" fillId="7" borderId="111" xfId="10" applyFont="1" applyFill="1" applyBorder="1" applyAlignment="1">
      <alignment vertical="center"/>
    </xf>
    <xf numFmtId="166" fontId="21" fillId="7" borderId="2" xfId="10" applyFont="1" applyFill="1" applyBorder="1" applyAlignment="1">
      <alignment vertical="center"/>
    </xf>
    <xf numFmtId="4" fontId="21" fillId="7" borderId="2" xfId="2" applyNumberFormat="1" applyFont="1" applyFill="1" applyBorder="1" applyAlignment="1">
      <alignment vertical="center"/>
    </xf>
    <xf numFmtId="4" fontId="1" fillId="7" borderId="32" xfId="2" applyNumberFormat="1" applyFont="1" applyFill="1" applyBorder="1" applyAlignment="1">
      <alignment vertical="center"/>
    </xf>
    <xf numFmtId="2" fontId="1" fillId="7" borderId="2" xfId="2" applyNumberFormat="1" applyFont="1" applyFill="1" applyBorder="1" applyAlignment="1">
      <alignment vertical="center"/>
    </xf>
    <xf numFmtId="2" fontId="21" fillId="14" borderId="32" xfId="2" applyNumberFormat="1" applyFont="1" applyFill="1" applyBorder="1" applyAlignment="1">
      <alignment vertical="center"/>
    </xf>
    <xf numFmtId="0" fontId="0" fillId="14" borderId="18" xfId="0" applyNumberFormat="1" applyFont="1" applyFill="1" applyBorder="1" applyAlignment="1">
      <alignment horizontal="center" vertical="center"/>
    </xf>
    <xf numFmtId="170" fontId="21" fillId="7" borderId="111" xfId="10" applyNumberFormat="1" applyFont="1" applyFill="1" applyBorder="1" applyAlignment="1">
      <alignment vertical="center"/>
    </xf>
    <xf numFmtId="170" fontId="21" fillId="7" borderId="2" xfId="10" applyNumberFormat="1" applyFont="1" applyFill="1" applyBorder="1" applyAlignment="1">
      <alignment vertical="center"/>
    </xf>
    <xf numFmtId="170" fontId="21" fillId="7" borderId="2" xfId="2" applyNumberFormat="1" applyFont="1" applyFill="1" applyBorder="1" applyAlignment="1">
      <alignment vertical="center"/>
    </xf>
    <xf numFmtId="170" fontId="21" fillId="7" borderId="32" xfId="2" applyNumberFormat="1" applyFont="1" applyFill="1" applyBorder="1" applyAlignment="1">
      <alignment vertical="center"/>
    </xf>
    <xf numFmtId="164" fontId="21" fillId="14" borderId="111" xfId="2" applyNumberFormat="1" applyFont="1" applyFill="1" applyBorder="1" applyAlignment="1">
      <alignment vertical="center"/>
    </xf>
    <xf numFmtId="166" fontId="21" fillId="7" borderId="32" xfId="10" applyFont="1" applyFill="1" applyBorder="1" applyAlignment="1">
      <alignment vertical="center"/>
    </xf>
    <xf numFmtId="170" fontId="0" fillId="14" borderId="14" xfId="0" applyNumberFormat="1" applyFont="1" applyFill="1" applyBorder="1" applyAlignment="1">
      <alignment horizontal="center" vertical="center"/>
    </xf>
    <xf numFmtId="164" fontId="21" fillId="7" borderId="32" xfId="2" applyNumberFormat="1" applyFont="1" applyFill="1" applyBorder="1" applyAlignment="1">
      <alignment vertical="center"/>
    </xf>
    <xf numFmtId="166" fontId="1" fillId="7" borderId="2" xfId="10" applyFont="1" applyFill="1" applyBorder="1" applyAlignment="1">
      <alignment vertical="center"/>
    </xf>
    <xf numFmtId="164" fontId="21" fillId="14" borderId="2" xfId="2" applyNumberFormat="1" applyFont="1" applyFill="1" applyBorder="1" applyAlignment="1">
      <alignment vertical="center"/>
    </xf>
    <xf numFmtId="164" fontId="21" fillId="14" borderId="32" xfId="2" applyNumberFormat="1" applyFont="1" applyFill="1" applyBorder="1" applyAlignment="1">
      <alignment vertical="center"/>
    </xf>
    <xf numFmtId="170" fontId="0" fillId="14" borderId="16" xfId="0" applyNumberFormat="1" applyFont="1" applyFill="1" applyBorder="1" applyAlignment="1">
      <alignment horizontal="center" vertical="center"/>
    </xf>
    <xf numFmtId="170" fontId="0" fillId="14" borderId="18" xfId="0" applyNumberFormat="1" applyFont="1" applyFill="1" applyBorder="1" applyAlignment="1">
      <alignment horizontal="center" vertical="center"/>
    </xf>
    <xf numFmtId="170" fontId="21" fillId="7" borderId="111" xfId="2" applyNumberFormat="1" applyFont="1" applyFill="1" applyBorder="1" applyAlignment="1">
      <alignment vertical="center"/>
    </xf>
    <xf numFmtId="170" fontId="21" fillId="14" borderId="32" xfId="2" applyNumberFormat="1" applyFont="1" applyFill="1" applyBorder="1" applyAlignment="1">
      <alignment vertical="center"/>
    </xf>
    <xf numFmtId="170" fontId="21" fillId="14" borderId="111" xfId="2" applyNumberFormat="1" applyFont="1" applyFill="1" applyBorder="1" applyAlignment="1">
      <alignment vertical="center"/>
    </xf>
    <xf numFmtId="170" fontId="21" fillId="7" borderId="103" xfId="10" applyNumberFormat="1" applyFont="1" applyFill="1" applyBorder="1" applyAlignment="1">
      <alignment vertical="center"/>
    </xf>
    <xf numFmtId="170" fontId="21" fillId="14" borderId="112" xfId="2" applyNumberFormat="1" applyFont="1" applyFill="1" applyBorder="1" applyAlignment="1">
      <alignment vertical="center"/>
    </xf>
    <xf numFmtId="170" fontId="0" fillId="14" borderId="33" xfId="0" applyNumberFormat="1" applyFont="1" applyFill="1" applyBorder="1" applyAlignment="1">
      <alignment horizontal="center" vertical="center"/>
    </xf>
    <xf numFmtId="167" fontId="21" fillId="14" borderId="32" xfId="2" applyFont="1" applyFill="1" applyBorder="1" applyAlignment="1">
      <alignment vertical="center"/>
    </xf>
    <xf numFmtId="170" fontId="0" fillId="14" borderId="113" xfId="0" applyNumberFormat="1" applyFont="1" applyFill="1" applyBorder="1" applyAlignment="1">
      <alignment horizontal="center" vertical="center"/>
    </xf>
    <xf numFmtId="170" fontId="21" fillId="14" borderId="26" xfId="2" applyNumberFormat="1" applyFont="1" applyFill="1" applyBorder="1" applyAlignment="1">
      <alignment vertical="center"/>
    </xf>
    <xf numFmtId="4" fontId="21" fillId="7" borderId="26" xfId="10" applyNumberFormat="1" applyFont="1" applyFill="1" applyBorder="1" applyAlignment="1">
      <alignment vertical="center"/>
    </xf>
    <xf numFmtId="0" fontId="32" fillId="15" borderId="110" xfId="0" applyFont="1" applyFill="1" applyBorder="1" applyAlignment="1">
      <alignment vertical="center"/>
    </xf>
    <xf numFmtId="0" fontId="34" fillId="15" borderId="29" xfId="0" applyFont="1" applyFill="1" applyBorder="1" applyAlignment="1">
      <alignment horizontal="center" vertical="center"/>
    </xf>
    <xf numFmtId="0" fontId="34" fillId="15" borderId="40" xfId="0" applyFont="1" applyFill="1" applyBorder="1" applyAlignment="1">
      <alignment horizontal="center" vertical="center" wrapText="1"/>
    </xf>
    <xf numFmtId="0" fontId="34" fillId="15" borderId="104" xfId="0" applyFont="1" applyFill="1" applyBorder="1" applyAlignment="1">
      <alignment horizontal="center" vertical="center"/>
    </xf>
    <xf numFmtId="0" fontId="34" fillId="15" borderId="29" xfId="0" applyFont="1" applyFill="1" applyBorder="1" applyAlignment="1">
      <alignment horizontal="center" vertical="center" wrapText="1"/>
    </xf>
    <xf numFmtId="166" fontId="21" fillId="15" borderId="13" xfId="10" applyFont="1" applyFill="1" applyBorder="1" applyAlignment="1">
      <alignment vertical="center"/>
    </xf>
    <xf numFmtId="0" fontId="0" fillId="15" borderId="13" xfId="0" applyFont="1" applyFill="1" applyBorder="1" applyAlignment="1">
      <alignment vertical="center"/>
    </xf>
    <xf numFmtId="166" fontId="0" fillId="15" borderId="14" xfId="10" applyFont="1" applyFill="1" applyBorder="1" applyAlignment="1">
      <alignment vertical="center"/>
    </xf>
    <xf numFmtId="166" fontId="0" fillId="15" borderId="111" xfId="10" applyFont="1" applyFill="1" applyBorder="1" applyAlignment="1">
      <alignment vertical="center"/>
    </xf>
    <xf numFmtId="170" fontId="0" fillId="15" borderId="13" xfId="0" applyNumberFormat="1" applyFont="1" applyFill="1" applyBorder="1" applyAlignment="1">
      <alignment vertical="center"/>
    </xf>
    <xf numFmtId="170" fontId="0" fillId="15" borderId="14" xfId="0" applyNumberFormat="1" applyFont="1" applyFill="1" applyBorder="1" applyAlignment="1">
      <alignment horizontal="center" vertical="center"/>
    </xf>
    <xf numFmtId="166" fontId="21" fillId="15" borderId="15" xfId="10" applyFont="1" applyFill="1" applyBorder="1" applyAlignment="1">
      <alignment vertical="center"/>
    </xf>
    <xf numFmtId="0" fontId="0" fillId="15" borderId="15" xfId="0" applyFont="1" applyFill="1" applyBorder="1" applyAlignment="1">
      <alignment vertical="center"/>
    </xf>
    <xf numFmtId="166" fontId="0" fillId="15" borderId="16" xfId="10" applyFont="1" applyFill="1" applyBorder="1" applyAlignment="1">
      <alignment vertical="center"/>
    </xf>
    <xf numFmtId="166" fontId="0" fillId="15" borderId="2" xfId="10" applyFont="1" applyFill="1" applyBorder="1" applyAlignment="1">
      <alignment vertical="center"/>
    </xf>
    <xf numFmtId="170" fontId="0" fillId="15" borderId="15" xfId="0" applyNumberFormat="1" applyFont="1" applyFill="1" applyBorder="1" applyAlignment="1">
      <alignment vertical="center"/>
    </xf>
    <xf numFmtId="170" fontId="0" fillId="15" borderId="16" xfId="0" applyNumberFormat="1" applyFont="1" applyFill="1" applyBorder="1" applyAlignment="1">
      <alignment horizontal="center" vertical="center"/>
    </xf>
    <xf numFmtId="170" fontId="21" fillId="15" borderId="15" xfId="10" applyNumberFormat="1" applyFont="1" applyFill="1" applyBorder="1" applyAlignment="1">
      <alignment vertical="center"/>
    </xf>
    <xf numFmtId="170" fontId="21" fillId="15" borderId="2" xfId="10" applyNumberFormat="1" applyFont="1" applyFill="1" applyBorder="1" applyAlignment="1">
      <alignment vertical="center"/>
    </xf>
    <xf numFmtId="4" fontId="0" fillId="15" borderId="16" xfId="0" applyNumberFormat="1" applyFont="1" applyFill="1" applyBorder="1" applyAlignment="1">
      <alignment horizontal="center" vertical="center"/>
    </xf>
    <xf numFmtId="166" fontId="21" fillId="15" borderId="2" xfId="10" applyFont="1" applyFill="1" applyBorder="1" applyAlignment="1">
      <alignment vertical="center"/>
    </xf>
    <xf numFmtId="166" fontId="0" fillId="15" borderId="15" xfId="10" applyFont="1" applyFill="1" applyBorder="1" applyAlignment="1">
      <alignment vertical="center"/>
    </xf>
    <xf numFmtId="10" fontId="0" fillId="15" borderId="16" xfId="0" applyNumberFormat="1" applyFont="1" applyFill="1" applyBorder="1" applyAlignment="1">
      <alignment vertical="center"/>
    </xf>
    <xf numFmtId="10" fontId="0" fillId="15" borderId="15" xfId="0" applyNumberFormat="1" applyFont="1" applyFill="1" applyBorder="1" applyAlignment="1">
      <alignment vertical="center"/>
    </xf>
    <xf numFmtId="10" fontId="0" fillId="15" borderId="16" xfId="0" applyNumberFormat="1" applyFont="1" applyFill="1" applyBorder="1" applyAlignment="1">
      <alignment horizontal="center" vertical="center"/>
    </xf>
    <xf numFmtId="166" fontId="1" fillId="15" borderId="17" xfId="10" applyFont="1" applyFill="1" applyBorder="1" applyAlignment="1">
      <alignment vertical="center"/>
    </xf>
    <xf numFmtId="0" fontId="0" fillId="15" borderId="17" xfId="0" applyFont="1" applyFill="1" applyBorder="1" applyAlignment="1">
      <alignment vertical="center"/>
    </xf>
    <xf numFmtId="166" fontId="0" fillId="15" borderId="18" xfId="10" applyFont="1" applyFill="1" applyBorder="1" applyAlignment="1">
      <alignment vertical="center"/>
    </xf>
    <xf numFmtId="166" fontId="1" fillId="15" borderId="32" xfId="10" applyFont="1" applyFill="1" applyBorder="1" applyAlignment="1">
      <alignment vertical="center"/>
    </xf>
    <xf numFmtId="166" fontId="0" fillId="15" borderId="17" xfId="0" applyNumberFormat="1" applyFont="1" applyFill="1" applyBorder="1" applyAlignment="1">
      <alignment vertical="center"/>
    </xf>
    <xf numFmtId="164" fontId="0" fillId="15" borderId="18" xfId="10" applyNumberFormat="1" applyFont="1" applyFill="1" applyBorder="1" applyAlignment="1">
      <alignment horizontal="center" vertical="center"/>
    </xf>
    <xf numFmtId="167" fontId="1" fillId="15" borderId="15" xfId="2" applyFont="1" applyFill="1" applyBorder="1" applyAlignment="1">
      <alignment vertical="center" wrapText="1"/>
    </xf>
    <xf numFmtId="2" fontId="0" fillId="15" borderId="2" xfId="0" applyNumberFormat="1" applyFont="1" applyFill="1" applyBorder="1" applyAlignment="1">
      <alignment vertical="center"/>
    </xf>
    <xf numFmtId="2" fontId="0" fillId="15" borderId="15" xfId="0" applyNumberFormat="1" applyFont="1" applyFill="1" applyBorder="1" applyAlignment="1">
      <alignment vertical="center"/>
    </xf>
    <xf numFmtId="166" fontId="0" fillId="15" borderId="15" xfId="0" applyNumberFormat="1" applyFont="1" applyFill="1" applyBorder="1" applyAlignment="1">
      <alignment vertical="center"/>
    </xf>
    <xf numFmtId="166" fontId="21" fillId="15" borderId="111" xfId="10" applyFont="1" applyFill="1" applyBorder="1" applyAlignment="1">
      <alignment vertical="center"/>
    </xf>
    <xf numFmtId="166" fontId="0" fillId="15" borderId="13" xfId="0" applyNumberFormat="1" applyFont="1" applyFill="1" applyBorder="1" applyAlignment="1">
      <alignment vertical="center"/>
    </xf>
    <xf numFmtId="166" fontId="21" fillId="15" borderId="17" xfId="10" applyFont="1" applyFill="1" applyBorder="1" applyAlignment="1">
      <alignment vertical="center"/>
    </xf>
    <xf numFmtId="166" fontId="21" fillId="15" borderId="32" xfId="10" applyFont="1" applyFill="1" applyBorder="1" applyAlignment="1">
      <alignment vertical="center"/>
    </xf>
    <xf numFmtId="170" fontId="0" fillId="15" borderId="18" xfId="0" applyNumberFormat="1" applyFont="1" applyFill="1" applyBorder="1" applyAlignment="1">
      <alignment horizontal="center" vertical="center"/>
    </xf>
    <xf numFmtId="166" fontId="1" fillId="15" borderId="15" xfId="10" applyFont="1" applyFill="1" applyBorder="1" applyAlignment="1">
      <alignment vertical="center"/>
    </xf>
    <xf numFmtId="171" fontId="0" fillId="15" borderId="15" xfId="10" applyNumberFormat="1" applyFont="1" applyFill="1" applyBorder="1" applyAlignment="1">
      <alignment vertical="center"/>
    </xf>
    <xf numFmtId="0" fontId="0" fillId="15" borderId="16" xfId="0" applyNumberFormat="1" applyFont="1" applyFill="1" applyBorder="1" applyAlignment="1">
      <alignment horizontal="center" vertical="center"/>
    </xf>
    <xf numFmtId="166" fontId="21" fillId="15" borderId="35" xfId="10" applyFont="1" applyFill="1" applyBorder="1" applyAlignment="1">
      <alignment vertical="center"/>
    </xf>
    <xf numFmtId="0" fontId="0" fillId="15" borderId="35" xfId="0" applyFont="1" applyFill="1" applyBorder="1" applyAlignment="1">
      <alignment vertical="center"/>
    </xf>
    <xf numFmtId="166" fontId="0" fillId="15" borderId="39" xfId="10" applyFont="1" applyFill="1" applyBorder="1" applyAlignment="1">
      <alignment vertical="center"/>
    </xf>
    <xf numFmtId="166" fontId="21" fillId="15" borderId="36" xfId="10" applyFont="1" applyFill="1" applyBorder="1" applyAlignment="1">
      <alignment vertical="center"/>
    </xf>
    <xf numFmtId="166" fontId="0" fillId="15" borderId="35" xfId="0" applyNumberFormat="1" applyFont="1" applyFill="1" applyBorder="1" applyAlignment="1">
      <alignment vertical="center"/>
    </xf>
    <xf numFmtId="170" fontId="0" fillId="15" borderId="39" xfId="0" applyNumberFormat="1" applyFont="1" applyFill="1" applyBorder="1" applyAlignment="1">
      <alignment horizontal="center" vertical="center"/>
    </xf>
    <xf numFmtId="170" fontId="21" fillId="15" borderId="106" xfId="10" applyNumberFormat="1" applyFont="1" applyFill="1" applyBorder="1" applyAlignment="1">
      <alignment vertical="center"/>
    </xf>
    <xf numFmtId="0" fontId="0" fillId="15" borderId="106" xfId="0" applyFont="1" applyFill="1" applyBorder="1" applyAlignment="1">
      <alignment vertical="center"/>
    </xf>
    <xf numFmtId="166" fontId="0" fillId="15" borderId="108" xfId="10" applyFont="1" applyFill="1" applyBorder="1" applyAlignment="1">
      <alignment vertical="center"/>
    </xf>
    <xf numFmtId="170" fontId="21" fillId="15" borderId="103" xfId="10" applyNumberFormat="1" applyFont="1" applyFill="1" applyBorder="1" applyAlignment="1">
      <alignment vertical="center"/>
    </xf>
    <xf numFmtId="170" fontId="0" fillId="15" borderId="106" xfId="0" applyNumberFormat="1" applyFont="1" applyFill="1" applyBorder="1" applyAlignment="1">
      <alignment vertical="center"/>
    </xf>
    <xf numFmtId="170" fontId="0" fillId="15" borderId="108" xfId="0" applyNumberFormat="1" applyFont="1" applyFill="1" applyBorder="1" applyAlignment="1">
      <alignment horizontal="center" vertical="center"/>
    </xf>
    <xf numFmtId="170" fontId="21" fillId="15" borderId="15" xfId="2" applyNumberFormat="1" applyFont="1" applyFill="1" applyBorder="1" applyAlignment="1">
      <alignment vertical="center"/>
    </xf>
    <xf numFmtId="170" fontId="21" fillId="15" borderId="2" xfId="2" applyNumberFormat="1" applyFont="1" applyFill="1" applyBorder="1" applyAlignment="1">
      <alignment vertical="center"/>
    </xf>
    <xf numFmtId="170" fontId="21" fillId="15" borderId="17" xfId="2" applyNumberFormat="1" applyFont="1" applyFill="1" applyBorder="1" applyAlignment="1">
      <alignment vertical="center"/>
    </xf>
    <xf numFmtId="170" fontId="0" fillId="15" borderId="17" xfId="0" applyNumberFormat="1" applyFont="1" applyFill="1" applyBorder="1" applyAlignment="1">
      <alignment vertical="center"/>
    </xf>
    <xf numFmtId="10" fontId="0" fillId="15" borderId="18" xfId="10" applyNumberFormat="1" applyFont="1" applyFill="1" applyBorder="1" applyAlignment="1">
      <alignment vertical="center"/>
    </xf>
    <xf numFmtId="170" fontId="0" fillId="15" borderId="32" xfId="0" applyNumberFormat="1" applyFont="1" applyFill="1" applyBorder="1" applyAlignment="1">
      <alignment vertical="center"/>
    </xf>
    <xf numFmtId="10" fontId="0" fillId="15" borderId="17" xfId="10" applyNumberFormat="1" applyFont="1" applyFill="1" applyBorder="1" applyAlignment="1">
      <alignment vertical="center"/>
    </xf>
    <xf numFmtId="10" fontId="0" fillId="15" borderId="18" xfId="10" applyNumberFormat="1" applyFont="1" applyFill="1" applyBorder="1" applyAlignment="1">
      <alignment horizontal="center" vertical="center"/>
    </xf>
    <xf numFmtId="170" fontId="21" fillId="15" borderId="13" xfId="10" applyNumberFormat="1" applyFont="1" applyFill="1" applyBorder="1" applyAlignment="1">
      <alignment vertical="center"/>
    </xf>
    <xf numFmtId="170" fontId="21" fillId="15" borderId="111" xfId="10" applyNumberFormat="1" applyFont="1" applyFill="1" applyBorder="1" applyAlignment="1">
      <alignment vertical="center"/>
    </xf>
    <xf numFmtId="166" fontId="0" fillId="15" borderId="13" xfId="10" applyFont="1" applyFill="1" applyBorder="1" applyAlignment="1">
      <alignment vertical="center"/>
    </xf>
    <xf numFmtId="4" fontId="21" fillId="15" borderId="27" xfId="10" applyNumberFormat="1" applyFont="1" applyFill="1" applyBorder="1" applyAlignment="1">
      <alignment vertical="center"/>
    </xf>
    <xf numFmtId="0" fontId="0" fillId="15" borderId="27" xfId="0" applyFont="1" applyFill="1" applyBorder="1" applyAlignment="1">
      <alignment vertical="center"/>
    </xf>
    <xf numFmtId="2" fontId="0" fillId="15" borderId="113" xfId="10" applyNumberFormat="1" applyFont="1" applyFill="1" applyBorder="1" applyAlignment="1">
      <alignment vertical="center"/>
    </xf>
    <xf numFmtId="4" fontId="0" fillId="15" borderId="26" xfId="10" applyNumberFormat="1" applyFont="1" applyFill="1" applyBorder="1" applyAlignment="1">
      <alignment vertical="center"/>
    </xf>
    <xf numFmtId="170" fontId="0" fillId="15" borderId="27" xfId="10" applyNumberFormat="1" applyFont="1" applyFill="1" applyBorder="1" applyAlignment="1">
      <alignment vertical="center"/>
    </xf>
    <xf numFmtId="170" fontId="0" fillId="15" borderId="113" xfId="0" applyNumberFormat="1" applyFont="1" applyFill="1" applyBorder="1" applyAlignment="1">
      <alignment horizontal="center" vertical="center"/>
    </xf>
    <xf numFmtId="4" fontId="21" fillId="15" borderId="13" xfId="2" applyNumberFormat="1" applyFont="1" applyFill="1" applyBorder="1" applyAlignment="1">
      <alignment vertical="center"/>
    </xf>
    <xf numFmtId="2" fontId="0" fillId="15" borderId="14" xfId="0" applyNumberFormat="1" applyFont="1" applyFill="1" applyBorder="1" applyAlignment="1">
      <alignment vertical="center"/>
    </xf>
    <xf numFmtId="4" fontId="0" fillId="15" borderId="111" xfId="0" applyNumberFormat="1" applyFont="1" applyFill="1" applyBorder="1" applyAlignment="1">
      <alignment vertical="center"/>
    </xf>
    <xf numFmtId="4" fontId="21" fillId="15" borderId="35" xfId="10" applyNumberFormat="1" applyFont="1" applyFill="1" applyBorder="1" applyAlignment="1">
      <alignment vertical="center"/>
    </xf>
    <xf numFmtId="2" fontId="0" fillId="15" borderId="39" xfId="10" applyNumberFormat="1" applyFont="1" applyFill="1" applyBorder="1" applyAlignment="1">
      <alignment vertical="center"/>
    </xf>
    <xf numFmtId="4" fontId="0" fillId="15" borderId="36" xfId="10" applyNumberFormat="1" applyFont="1" applyFill="1" applyBorder="1" applyAlignment="1">
      <alignment vertical="center"/>
    </xf>
    <xf numFmtId="170" fontId="0" fillId="15" borderId="35" xfId="10" applyNumberFormat="1" applyFont="1" applyFill="1" applyBorder="1" applyAlignment="1">
      <alignment vertical="center"/>
    </xf>
    <xf numFmtId="0" fontId="0" fillId="13" borderId="15" xfId="0" applyFill="1" applyBorder="1" applyAlignment="1">
      <alignment vertical="center"/>
    </xf>
    <xf numFmtId="172" fontId="21" fillId="13" borderId="2" xfId="2" applyNumberFormat="1" applyFont="1" applyFill="1" applyBorder="1" applyAlignment="1">
      <alignment vertical="center"/>
    </xf>
    <xf numFmtId="1" fontId="1" fillId="7" borderId="2" xfId="2" applyNumberFormat="1" applyFont="1" applyFill="1" applyBorder="1" applyAlignment="1">
      <alignment vertical="center"/>
    </xf>
    <xf numFmtId="2" fontId="0" fillId="8" borderId="15" xfId="0" applyNumberFormat="1" applyFill="1" applyBorder="1" applyAlignment="1">
      <alignment vertical="center"/>
    </xf>
    <xf numFmtId="0" fontId="6" fillId="0" borderId="105" xfId="8" applyFont="1" applyBorder="1" applyAlignment="1" applyProtection="1">
      <alignment horizontal="center" vertical="center"/>
      <protection locked="0"/>
    </xf>
    <xf numFmtId="0" fontId="31" fillId="0" borderId="0" xfId="8" applyFont="1" applyAlignment="1" applyProtection="1">
      <alignment horizontal="left" vertical="center"/>
      <protection locked="0"/>
    </xf>
    <xf numFmtId="172" fontId="1" fillId="15" borderId="15" xfId="2" applyNumberFormat="1" applyFont="1" applyFill="1" applyBorder="1" applyAlignment="1">
      <alignment vertical="center" wrapText="1"/>
    </xf>
    <xf numFmtId="0" fontId="14" fillId="3" borderId="15" xfId="7" applyFont="1" applyFill="1" applyBorder="1" applyAlignment="1" applyProtection="1">
      <alignment horizontal="center" vertical="center" wrapText="1"/>
      <protection hidden="1"/>
    </xf>
    <xf numFmtId="0" fontId="40" fillId="0" borderId="0" xfId="0" applyFont="1" applyAlignment="1">
      <alignment horizontal="right" vertical="center" wrapText="1"/>
    </xf>
    <xf numFmtId="0" fontId="41" fillId="0" borderId="0" xfId="0" applyFont="1" applyAlignment="1">
      <alignment horizontal="center" vertical="center"/>
    </xf>
    <xf numFmtId="0" fontId="32" fillId="0" borderId="0" xfId="0" applyFont="1" applyBorder="1" applyAlignment="1">
      <alignment vertical="center"/>
    </xf>
    <xf numFmtId="44" fontId="0" fillId="15" borderId="15" xfId="0" applyNumberFormat="1" applyFont="1" applyFill="1" applyBorder="1" applyAlignment="1">
      <alignment vertical="center"/>
    </xf>
    <xf numFmtId="0" fontId="42" fillId="0" borderId="0" xfId="8" applyFont="1" applyAlignment="1" applyProtection="1">
      <alignment horizontal="center" vertical="center"/>
      <protection locked="0"/>
    </xf>
    <xf numFmtId="1" fontId="0" fillId="15" borderId="25" xfId="0" applyNumberFormat="1" applyFont="1" applyFill="1" applyBorder="1" applyAlignment="1">
      <alignment vertical="center"/>
    </xf>
    <xf numFmtId="166" fontId="1" fillId="15" borderId="21" xfId="10" applyFont="1" applyFill="1" applyBorder="1" applyAlignment="1">
      <alignment vertical="center"/>
    </xf>
    <xf numFmtId="0" fontId="0" fillId="15" borderId="21" xfId="0" applyFont="1" applyFill="1" applyBorder="1" applyAlignment="1">
      <alignment vertical="center"/>
    </xf>
    <xf numFmtId="1" fontId="21" fillId="15" borderId="15" xfId="2" applyNumberFormat="1" applyFont="1" applyFill="1" applyBorder="1" applyAlignment="1">
      <alignment vertical="center"/>
    </xf>
    <xf numFmtId="1" fontId="0" fillId="15" borderId="15" xfId="0" applyNumberFormat="1" applyFont="1" applyFill="1" applyBorder="1" applyAlignment="1">
      <alignment vertical="center"/>
    </xf>
    <xf numFmtId="173" fontId="21" fillId="7" borderId="2" xfId="10" applyNumberFormat="1" applyFont="1" applyFill="1" applyBorder="1" applyAlignment="1">
      <alignment vertical="center"/>
    </xf>
    <xf numFmtId="3" fontId="21" fillId="8" borderId="15" xfId="2" applyNumberFormat="1" applyFont="1" applyFill="1" applyBorder="1" applyAlignment="1">
      <alignment vertical="center"/>
    </xf>
    <xf numFmtId="0" fontId="6" fillId="0" borderId="50" xfId="7" applyFont="1" applyBorder="1"/>
    <xf numFmtId="0" fontId="18" fillId="0" borderId="0" xfId="7" applyFont="1" applyFill="1" applyBorder="1" applyAlignment="1" applyProtection="1">
      <alignment horizontal="left" vertical="center" wrapText="1"/>
      <protection locked="0"/>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4" xfId="7" applyFont="1" applyBorder="1" applyAlignment="1" applyProtection="1">
      <alignment horizontal="center" vertical="center"/>
      <protection hidden="1"/>
    </xf>
    <xf numFmtId="10" fontId="15" fillId="0" borderId="46" xfId="7" applyNumberFormat="1" applyFont="1" applyFill="1" applyBorder="1" applyAlignment="1" applyProtection="1">
      <alignment horizontal="center" vertical="center"/>
    </xf>
    <xf numFmtId="10" fontId="15" fillId="0" borderId="59" xfId="7" applyNumberFormat="1" applyFont="1" applyFill="1" applyBorder="1" applyAlignment="1" applyProtection="1">
      <alignment horizontal="center" vertical="center"/>
    </xf>
    <xf numFmtId="10" fontId="16" fillId="3" borderId="57" xfId="7" applyNumberFormat="1" applyFont="1" applyFill="1" applyBorder="1" applyAlignment="1" applyProtection="1">
      <alignment horizontal="center" vertical="center"/>
    </xf>
    <xf numFmtId="10" fontId="16" fillId="3" borderId="47" xfId="7" applyNumberFormat="1" applyFont="1" applyFill="1" applyBorder="1" applyAlignment="1" applyProtection="1">
      <alignment horizontal="center" vertical="center"/>
    </xf>
    <xf numFmtId="10" fontId="16" fillId="3" borderId="71" xfId="7" applyNumberFormat="1" applyFont="1" applyFill="1" applyBorder="1" applyAlignment="1" applyProtection="1">
      <alignment horizontal="center" vertical="center"/>
    </xf>
    <xf numFmtId="10" fontId="16" fillId="3" borderId="60"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4" xfId="7" applyFont="1" applyBorder="1" applyAlignment="1" applyProtection="1">
      <alignment horizontal="center" vertical="center"/>
      <protection hidden="1"/>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2" xfId="7" applyFont="1" applyBorder="1" applyAlignment="1" applyProtection="1">
      <alignment horizontal="center" vertical="center"/>
      <protection hidden="1"/>
    </xf>
    <xf numFmtId="170" fontId="16" fillId="3" borderId="57" xfId="7" applyNumberFormat="1" applyFont="1" applyFill="1" applyBorder="1" applyAlignment="1" applyProtection="1">
      <alignment horizontal="center" vertical="center"/>
    </xf>
    <xf numFmtId="170" fontId="16" fillId="3" borderId="47" xfId="7" applyNumberFormat="1" applyFont="1" applyFill="1" applyBorder="1" applyAlignment="1" applyProtection="1">
      <alignment horizontal="center" vertical="center"/>
    </xf>
    <xf numFmtId="0" fontId="6" fillId="0" borderId="65"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2" xfId="7" applyFont="1" applyBorder="1" applyAlignment="1" applyProtection="1">
      <alignment horizontal="center" vertical="center"/>
      <protection hidden="1"/>
    </xf>
    <xf numFmtId="0" fontId="11" fillId="0" borderId="66" xfId="7" applyFont="1" applyBorder="1" applyAlignment="1" applyProtection="1">
      <alignment horizontal="center" vertical="center"/>
      <protection hidden="1"/>
    </xf>
    <xf numFmtId="0" fontId="11" fillId="0" borderId="67"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70" fontId="15" fillId="0" borderId="46" xfId="7" applyNumberFormat="1" applyFont="1" applyFill="1" applyBorder="1" applyAlignment="1" applyProtection="1">
      <alignment horizontal="center" vertical="center"/>
    </xf>
    <xf numFmtId="10" fontId="16" fillId="3" borderId="46"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70" fontId="15" fillId="0" borderId="62" xfId="7" applyNumberFormat="1" applyFont="1" applyFill="1" applyBorder="1" applyAlignment="1" applyProtection="1">
      <alignment horizontal="center" vertical="center"/>
    </xf>
    <xf numFmtId="170" fontId="15" fillId="0" borderId="69" xfId="7" applyNumberFormat="1" applyFont="1" applyFill="1" applyBorder="1" applyAlignment="1" applyProtection="1">
      <alignment horizontal="center" vertical="center"/>
    </xf>
    <xf numFmtId="170" fontId="15" fillId="0" borderId="57" xfId="7" applyNumberFormat="1" applyFont="1" applyFill="1" applyBorder="1" applyAlignment="1" applyProtection="1">
      <alignment horizontal="center" vertical="center"/>
    </xf>
    <xf numFmtId="1" fontId="15" fillId="0" borderId="46" xfId="7" applyNumberFormat="1" applyFont="1" applyFill="1" applyBorder="1" applyAlignment="1" applyProtection="1">
      <alignment horizontal="center" vertical="center"/>
    </xf>
    <xf numFmtId="164" fontId="16" fillId="3" borderId="62" xfId="7" applyNumberFormat="1" applyFont="1" applyFill="1" applyBorder="1" applyAlignment="1" applyProtection="1">
      <alignment horizontal="center" vertical="center"/>
    </xf>
    <xf numFmtId="164" fontId="16" fillId="3" borderId="63" xfId="7" applyNumberFormat="1" applyFont="1" applyFill="1" applyBorder="1" applyAlignment="1" applyProtection="1">
      <alignment horizontal="center" vertical="center"/>
    </xf>
    <xf numFmtId="164" fontId="16" fillId="3" borderId="57" xfId="7" applyNumberFormat="1" applyFont="1" applyFill="1" applyBorder="1" applyAlignment="1" applyProtection="1">
      <alignment horizontal="center" vertical="center"/>
    </xf>
    <xf numFmtId="164" fontId="16" fillId="3" borderId="47" xfId="7" applyNumberFormat="1" applyFont="1" applyFill="1" applyBorder="1" applyAlignment="1" applyProtection="1">
      <alignment horizontal="center" vertical="center"/>
    </xf>
    <xf numFmtId="1" fontId="16" fillId="3" borderId="62" xfId="7" applyNumberFormat="1" applyFont="1" applyFill="1" applyBorder="1" applyAlignment="1" applyProtection="1">
      <alignment horizontal="center" vertical="center"/>
    </xf>
    <xf numFmtId="1" fontId="16" fillId="3" borderId="63" xfId="7" applyNumberFormat="1" applyFont="1" applyFill="1" applyBorder="1" applyAlignment="1" applyProtection="1">
      <alignment horizontal="center" vertical="center"/>
    </xf>
    <xf numFmtId="1" fontId="16" fillId="3" borderId="57" xfId="7" applyNumberFormat="1" applyFont="1" applyFill="1" applyBorder="1" applyAlignment="1" applyProtection="1">
      <alignment horizontal="center" vertical="center"/>
    </xf>
    <xf numFmtId="1" fontId="16" fillId="3" borderId="47" xfId="7" applyNumberFormat="1" applyFont="1" applyFill="1" applyBorder="1" applyAlignment="1" applyProtection="1">
      <alignment horizontal="center" vertical="center"/>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0" xfId="7" applyFont="1" applyFill="1" applyBorder="1" applyAlignment="1">
      <alignment horizontal="center"/>
    </xf>
    <xf numFmtId="0" fontId="9" fillId="2" borderId="53" xfId="7" applyFont="1" applyFill="1" applyBorder="1" applyAlignment="1">
      <alignment horizontal="center" vertical="center"/>
    </xf>
    <xf numFmtId="0" fontId="7" fillId="3" borderId="48"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0" fontId="9" fillId="2" borderId="54" xfId="7" applyFont="1" applyFill="1" applyBorder="1" applyAlignment="1">
      <alignment horizontal="center" vertical="center"/>
    </xf>
    <xf numFmtId="164" fontId="15" fillId="0" borderId="62" xfId="7" applyNumberFormat="1" applyFont="1" applyFill="1" applyBorder="1" applyAlignment="1" applyProtection="1">
      <alignment horizontal="center" vertical="center"/>
    </xf>
    <xf numFmtId="164" fontId="15" fillId="0" borderId="69" xfId="7" applyNumberFormat="1" applyFont="1" applyFill="1" applyBorder="1" applyAlignment="1" applyProtection="1">
      <alignment horizontal="center" vertical="center"/>
    </xf>
    <xf numFmtId="164" fontId="15" fillId="0" borderId="57" xfId="7" applyNumberFormat="1" applyFont="1" applyFill="1" applyBorder="1" applyAlignment="1" applyProtection="1">
      <alignment horizontal="center" vertical="center"/>
    </xf>
    <xf numFmtId="164" fontId="15" fillId="0" borderId="46" xfId="7" applyNumberFormat="1" applyFont="1" applyFill="1" applyBorder="1" applyAlignment="1" applyProtection="1">
      <alignment horizontal="center" vertical="center"/>
    </xf>
    <xf numFmtId="0" fontId="6" fillId="0" borderId="61" xfId="7" applyFont="1" applyFill="1" applyBorder="1" applyAlignment="1">
      <alignment horizontal="left"/>
    </xf>
    <xf numFmtId="0" fontId="6" fillId="0" borderId="59" xfId="7" applyFont="1" applyFill="1" applyBorder="1" applyAlignment="1">
      <alignment horizontal="left"/>
    </xf>
    <xf numFmtId="4" fontId="10" fillId="0" borderId="59" xfId="7" applyNumberFormat="1" applyFont="1" applyBorder="1" applyAlignment="1" applyProtection="1">
      <alignment horizontal="center" vertical="center" wrapText="1"/>
      <protection locked="0"/>
    </xf>
    <xf numFmtId="170" fontId="11" fillId="3" borderId="46" xfId="7" applyNumberFormat="1" applyFont="1" applyFill="1" applyBorder="1" applyAlignment="1" applyProtection="1">
      <alignment horizontal="center" vertical="center" wrapText="1"/>
      <protection locked="0"/>
    </xf>
    <xf numFmtId="170" fontId="11" fillId="3" borderId="47" xfId="7" applyNumberFormat="1" applyFont="1" applyFill="1" applyBorder="1" applyAlignment="1" applyProtection="1">
      <alignment horizontal="center" vertical="center" wrapText="1"/>
      <protection locked="0"/>
    </xf>
    <xf numFmtId="0" fontId="6" fillId="0" borderId="55" xfId="7" applyFont="1" applyFill="1" applyBorder="1" applyAlignment="1">
      <alignment horizontal="left"/>
    </xf>
    <xf numFmtId="0" fontId="6" fillId="0" borderId="46" xfId="7" applyFont="1" applyFill="1" applyBorder="1" applyAlignment="1">
      <alignment horizontal="left"/>
    </xf>
    <xf numFmtId="4" fontId="10" fillId="0" borderId="46" xfId="7" applyNumberFormat="1" applyFont="1" applyBorder="1" applyAlignment="1" applyProtection="1">
      <alignment horizontal="center" vertical="center" wrapText="1"/>
      <protection locked="0"/>
    </xf>
    <xf numFmtId="170" fontId="11" fillId="3" borderId="59" xfId="7" applyNumberFormat="1" applyFont="1" applyFill="1" applyBorder="1" applyAlignment="1" applyProtection="1">
      <alignment horizontal="center" vertical="center" wrapText="1"/>
      <protection locked="0"/>
    </xf>
    <xf numFmtId="170" fontId="11" fillId="3" borderId="60" xfId="7" applyNumberFormat="1" applyFont="1" applyFill="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0" fontId="7" fillId="3" borderId="49" xfId="7" applyFont="1" applyFill="1" applyBorder="1" applyAlignment="1">
      <alignment horizontal="center"/>
    </xf>
    <xf numFmtId="0" fontId="6" fillId="3" borderId="50" xfId="7" applyFont="1" applyFill="1" applyBorder="1" applyAlignment="1">
      <alignment horizontal="center"/>
    </xf>
    <xf numFmtId="0" fontId="6" fillId="3" borderId="51" xfId="7" applyFont="1" applyFill="1" applyBorder="1" applyAlignment="1">
      <alignment horizontal="center"/>
    </xf>
    <xf numFmtId="0" fontId="7" fillId="2" borderId="52" xfId="7" applyFont="1" applyFill="1" applyBorder="1" applyAlignment="1">
      <alignment horizontal="left"/>
    </xf>
    <xf numFmtId="0" fontId="7" fillId="2" borderId="53" xfId="7" applyFont="1" applyFill="1" applyBorder="1" applyAlignment="1">
      <alignment horizontal="left"/>
    </xf>
    <xf numFmtId="0" fontId="9" fillId="2" borderId="53" xfId="7" applyFont="1" applyFill="1" applyBorder="1" applyAlignment="1">
      <alignment horizontal="center" vertical="center" wrapText="1"/>
    </xf>
    <xf numFmtId="0" fontId="9" fillId="2" borderId="54" xfId="7" applyFont="1" applyFill="1" applyBorder="1" applyAlignment="1">
      <alignment horizontal="center" vertical="center" wrapText="1"/>
    </xf>
    <xf numFmtId="10" fontId="11" fillId="3" borderId="57" xfId="7" applyNumberFormat="1" applyFont="1" applyFill="1" applyBorder="1" applyAlignment="1" applyProtection="1">
      <alignment horizontal="center" vertical="center" wrapText="1"/>
      <protection locked="0"/>
    </xf>
    <xf numFmtId="10" fontId="11" fillId="3" borderId="47" xfId="7" applyNumberFormat="1" applyFont="1" applyFill="1" applyBorder="1" applyAlignment="1" applyProtection="1">
      <alignment horizontal="center" vertical="center" wrapText="1"/>
      <protection locked="0"/>
    </xf>
    <xf numFmtId="0" fontId="10" fillId="0" borderId="58"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0" fillId="0" borderId="73" xfId="7" applyNumberFormat="1" applyFont="1" applyFill="1" applyBorder="1" applyAlignment="1" applyProtection="1">
      <alignment horizontal="center" vertical="center" wrapText="1"/>
      <protection locked="0"/>
    </xf>
    <xf numFmtId="10" fontId="11" fillId="3" borderId="71" xfId="7" applyNumberFormat="1" applyFont="1" applyFill="1" applyBorder="1" applyAlignment="1" applyProtection="1">
      <alignment horizontal="center" vertical="center" wrapText="1"/>
      <protection locked="0"/>
    </xf>
    <xf numFmtId="10" fontId="11" fillId="3" borderId="60" xfId="7" applyNumberFormat="1" applyFont="1" applyFill="1" applyBorder="1" applyAlignment="1" applyProtection="1">
      <alignment horizontal="center" vertical="center" wrapText="1"/>
      <protection locked="0"/>
    </xf>
    <xf numFmtId="4" fontId="11" fillId="3" borderId="46" xfId="7" applyNumberFormat="1" applyFont="1" applyFill="1" applyBorder="1" applyAlignment="1" applyProtection="1">
      <alignment horizontal="center" vertical="center" wrapText="1"/>
      <protection locked="0"/>
    </xf>
    <xf numFmtId="4" fontId="11" fillId="3" borderId="47" xfId="7" applyNumberFormat="1" applyFont="1" applyFill="1" applyBorder="1" applyAlignment="1" applyProtection="1">
      <alignment horizontal="center" vertical="center" wrapText="1"/>
      <protection locked="0"/>
    </xf>
    <xf numFmtId="0" fontId="11" fillId="2" borderId="58" xfId="7" applyFont="1" applyFill="1" applyBorder="1" applyAlignment="1" applyProtection="1">
      <alignment horizontal="left" vertical="center" wrapText="1"/>
      <protection locked="0"/>
    </xf>
    <xf numFmtId="0" fontId="11" fillId="2" borderId="10" xfId="7" applyFont="1" applyFill="1" applyBorder="1" applyAlignment="1" applyProtection="1">
      <alignment horizontal="left" vertical="center" wrapText="1"/>
      <protection locked="0"/>
    </xf>
    <xf numFmtId="4" fontId="11" fillId="2" borderId="59" xfId="7" applyNumberFormat="1" applyFont="1" applyFill="1" applyBorder="1" applyAlignment="1" applyProtection="1">
      <alignment horizontal="center" vertical="center" wrapText="1"/>
    </xf>
    <xf numFmtId="10" fontId="10" fillId="0" borderId="46" xfId="7" applyNumberFormat="1" applyFont="1" applyFill="1" applyBorder="1" applyAlignment="1" applyProtection="1">
      <alignment horizontal="center" vertical="center" wrapText="1"/>
      <protection locked="0"/>
    </xf>
    <xf numFmtId="4" fontId="11" fillId="2" borderId="60" xfId="7" applyNumberFormat="1" applyFont="1" applyFill="1" applyBorder="1" applyAlignment="1" applyProtection="1">
      <alignment horizontal="center" vertical="center" wrapText="1"/>
    </xf>
    <xf numFmtId="0" fontId="10" fillId="0" borderId="45"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56" xfId="7" applyNumberFormat="1" applyFont="1" applyBorder="1" applyAlignment="1" applyProtection="1">
      <alignment horizontal="center" vertical="center" wrapText="1"/>
      <protection locked="0"/>
    </xf>
    <xf numFmtId="4" fontId="10" fillId="0" borderId="57" xfId="7" applyNumberFormat="1" applyFont="1" applyBorder="1" applyAlignment="1" applyProtection="1">
      <alignment horizontal="center" vertical="center" wrapText="1"/>
      <protection locked="0"/>
    </xf>
    <xf numFmtId="0" fontId="6" fillId="0" borderId="49" xfId="7" applyFont="1" applyBorder="1" applyAlignment="1">
      <alignment horizontal="center"/>
    </xf>
    <xf numFmtId="0" fontId="6" fillId="0" borderId="50" xfId="7" applyFont="1" applyBorder="1" applyAlignment="1">
      <alignment horizontal="center"/>
    </xf>
    <xf numFmtId="0" fontId="7" fillId="0" borderId="49" xfId="7" applyFont="1" applyBorder="1" applyAlignment="1">
      <alignment horizontal="center" vertical="center" wrapText="1"/>
    </xf>
    <xf numFmtId="0" fontId="7" fillId="0" borderId="50" xfId="7" applyFont="1" applyBorder="1" applyAlignment="1">
      <alignment horizontal="center" vertical="center" wrapText="1"/>
    </xf>
    <xf numFmtId="0" fontId="7" fillId="0" borderId="51" xfId="7" applyFont="1" applyBorder="1" applyAlignment="1">
      <alignment horizontal="center" vertical="center" wrapText="1"/>
    </xf>
    <xf numFmtId="4" fontId="11" fillId="9" borderId="59" xfId="7" applyNumberFormat="1" applyFont="1" applyFill="1" applyBorder="1" applyAlignment="1" applyProtection="1">
      <alignment horizontal="center" vertical="center" wrapText="1"/>
    </xf>
    <xf numFmtId="0" fontId="9" fillId="2" borderId="83" xfId="7" applyFont="1" applyFill="1" applyBorder="1" applyAlignment="1">
      <alignment horizontal="center" vertical="center"/>
    </xf>
    <xf numFmtId="0" fontId="9" fillId="2" borderId="84" xfId="7" applyFont="1" applyFill="1" applyBorder="1" applyAlignment="1">
      <alignment horizontal="center" vertical="center"/>
    </xf>
    <xf numFmtId="4" fontId="11" fillId="9" borderId="60" xfId="7" applyNumberFormat="1" applyFont="1" applyFill="1" applyBorder="1" applyAlignment="1" applyProtection="1">
      <alignment horizontal="center" vertical="center" wrapText="1"/>
    </xf>
    <xf numFmtId="0" fontId="6" fillId="0" borderId="0" xfId="7" applyFont="1" applyAlignment="1">
      <alignment horizontal="center"/>
    </xf>
    <xf numFmtId="0" fontId="6" fillId="0" borderId="58" xfId="7" applyFont="1" applyFill="1" applyBorder="1" applyAlignment="1">
      <alignment horizontal="center"/>
    </xf>
    <xf numFmtId="0" fontId="6" fillId="0" borderId="10" xfId="7" applyFont="1" applyFill="1" applyBorder="1" applyAlignment="1">
      <alignment horizontal="center"/>
    </xf>
    <xf numFmtId="0" fontId="6" fillId="0" borderId="67" xfId="7" applyFont="1" applyFill="1" applyBorder="1" applyAlignment="1">
      <alignment horizontal="center"/>
    </xf>
    <xf numFmtId="0" fontId="6" fillId="0" borderId="68" xfId="7" applyFont="1" applyFill="1" applyBorder="1" applyAlignment="1">
      <alignment horizontal="center"/>
    </xf>
    <xf numFmtId="0" fontId="6" fillId="0" borderId="73"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6" fillId="0" borderId="45" xfId="7" applyFont="1" applyFill="1" applyBorder="1" applyAlignment="1">
      <alignment horizontal="center"/>
    </xf>
    <xf numFmtId="0" fontId="6" fillId="0" borderId="9" xfId="7" applyFont="1" applyFill="1" applyBorder="1" applyAlignment="1">
      <alignment horizontal="center"/>
    </xf>
    <xf numFmtId="0" fontId="6" fillId="0" borderId="57" xfId="7" applyFont="1" applyFill="1" applyBorder="1" applyAlignment="1">
      <alignment horizontal="center"/>
    </xf>
    <xf numFmtId="0" fontId="6" fillId="0" borderId="46" xfId="7" applyFont="1" applyFill="1" applyBorder="1" applyAlignment="1">
      <alignment horizontal="center"/>
    </xf>
    <xf numFmtId="0" fontId="6" fillId="0" borderId="56" xfId="7" applyFont="1" applyFill="1" applyBorder="1" applyAlignment="1">
      <alignment horizontal="center"/>
    </xf>
    <xf numFmtId="0" fontId="6" fillId="0" borderId="96" xfId="7" applyFont="1" applyFill="1" applyBorder="1" applyAlignment="1">
      <alignment horizontal="center"/>
    </xf>
    <xf numFmtId="0" fontId="6" fillId="0" borderId="85" xfId="7" applyFont="1" applyFill="1" applyBorder="1" applyAlignment="1">
      <alignment horizontal="center"/>
    </xf>
    <xf numFmtId="0" fontId="6" fillId="0" borderId="86" xfId="7" applyFont="1" applyFill="1" applyBorder="1" applyAlignment="1">
      <alignment horizontal="center"/>
    </xf>
    <xf numFmtId="4" fontId="6" fillId="9" borderId="88" xfId="7" applyNumberFormat="1" applyFont="1" applyFill="1" applyBorder="1" applyAlignment="1">
      <alignment horizontal="center"/>
    </xf>
    <xf numFmtId="0" fontId="6" fillId="9" borderId="97" xfId="7" applyFont="1" applyFill="1" applyBorder="1" applyAlignment="1">
      <alignment horizontal="center"/>
    </xf>
    <xf numFmtId="0" fontId="6" fillId="0" borderId="65" xfId="7" applyFont="1" applyFill="1" applyBorder="1" applyAlignment="1">
      <alignment horizontal="center"/>
    </xf>
    <xf numFmtId="0" fontId="6" fillId="0" borderId="8" xfId="7" applyFont="1" applyFill="1" applyBorder="1" applyAlignment="1">
      <alignment horizontal="center"/>
    </xf>
    <xf numFmtId="0" fontId="6" fillId="0" borderId="62" xfId="7" applyFont="1" applyFill="1" applyBorder="1" applyAlignment="1">
      <alignment horizontal="center"/>
    </xf>
    <xf numFmtId="0" fontId="14" fillId="2" borderId="75" xfId="7" applyFont="1" applyFill="1" applyBorder="1" applyAlignment="1">
      <alignment horizontal="center" vertical="center"/>
    </xf>
    <xf numFmtId="1" fontId="14" fillId="2" borderId="94" xfId="7" applyNumberFormat="1" applyFont="1" applyFill="1" applyBorder="1" applyAlignment="1" applyProtection="1">
      <alignment horizontal="center" vertical="center" wrapText="1"/>
      <protection locked="0"/>
    </xf>
    <xf numFmtId="1" fontId="14" fillId="2" borderId="80" xfId="7" applyNumberFormat="1" applyFont="1" applyFill="1" applyBorder="1" applyAlignment="1" applyProtection="1">
      <alignment horizontal="center" vertical="center" wrapText="1"/>
      <protection locked="0"/>
    </xf>
    <xf numFmtId="0" fontId="6" fillId="0" borderId="69" xfId="7" applyFont="1" applyFill="1" applyBorder="1" applyAlignment="1">
      <alignment horizontal="center"/>
    </xf>
    <xf numFmtId="0" fontId="6" fillId="0" borderId="83" xfId="7" applyFont="1" applyFill="1" applyBorder="1" applyAlignment="1">
      <alignment horizontal="center"/>
    </xf>
    <xf numFmtId="0" fontId="6" fillId="0" borderId="95" xfId="7" applyFont="1" applyFill="1" applyBorder="1" applyAlignment="1">
      <alignment horizontal="center"/>
    </xf>
    <xf numFmtId="0" fontId="6" fillId="0" borderId="55" xfId="7" applyFont="1" applyFill="1" applyBorder="1" applyAlignment="1">
      <alignment horizontal="center"/>
    </xf>
    <xf numFmtId="3" fontId="10" fillId="3" borderId="46" xfId="7" applyNumberFormat="1" applyFont="1" applyFill="1" applyBorder="1" applyAlignment="1" applyProtection="1">
      <alignment horizontal="center" vertical="center" wrapText="1"/>
      <protection locked="0"/>
    </xf>
    <xf numFmtId="3" fontId="10" fillId="3" borderId="47" xfId="7" applyNumberFormat="1" applyFont="1" applyFill="1" applyBorder="1" applyAlignment="1" applyProtection="1">
      <alignment horizontal="center" vertical="center" wrapText="1"/>
      <protection locked="0"/>
    </xf>
    <xf numFmtId="0" fontId="6" fillId="0" borderId="61" xfId="7" applyFont="1" applyFill="1" applyBorder="1" applyAlignment="1">
      <alignment horizontal="center"/>
    </xf>
    <xf numFmtId="0" fontId="6" fillId="0" borderId="59" xfId="7" applyFont="1" applyFill="1" applyBorder="1" applyAlignment="1">
      <alignment horizontal="center"/>
    </xf>
    <xf numFmtId="3" fontId="10" fillId="3" borderId="59" xfId="7" applyNumberFormat="1" applyFont="1" applyFill="1" applyBorder="1" applyAlignment="1" applyProtection="1">
      <alignment horizontal="center" vertical="center" wrapText="1"/>
      <protection locked="0"/>
    </xf>
    <xf numFmtId="3" fontId="10" fillId="3" borderId="60" xfId="7" applyNumberFormat="1" applyFont="1" applyFill="1" applyBorder="1" applyAlignment="1" applyProtection="1">
      <alignment horizontal="center" vertical="center" wrapText="1"/>
      <protection locked="0"/>
    </xf>
    <xf numFmtId="0" fontId="7" fillId="2" borderId="55" xfId="7" applyFont="1" applyFill="1" applyBorder="1" applyAlignment="1" applyProtection="1">
      <alignment horizontal="left" vertical="center" wrapText="1"/>
      <protection locked="0"/>
    </xf>
    <xf numFmtId="0" fontId="7" fillId="2" borderId="46" xfId="7" applyFont="1" applyFill="1" applyBorder="1" applyAlignment="1" applyProtection="1">
      <alignment horizontal="left" vertical="center" wrapText="1"/>
      <protection locked="0"/>
    </xf>
    <xf numFmtId="0" fontId="7" fillId="2" borderId="47" xfId="7" applyFont="1" applyFill="1" applyBorder="1" applyAlignment="1" applyProtection="1">
      <alignment horizontal="left" vertical="center" wrapText="1"/>
      <protection locked="0"/>
    </xf>
    <xf numFmtId="0" fontId="7" fillId="2" borderId="5" xfId="7" applyFont="1" applyFill="1" applyBorder="1" applyAlignment="1">
      <alignment horizontal="center" vertical="center"/>
    </xf>
    <xf numFmtId="0" fontId="7" fillId="2" borderId="88"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89" xfId="7" applyFont="1" applyFill="1" applyBorder="1" applyAlignment="1">
      <alignment horizontal="center" vertical="center"/>
    </xf>
    <xf numFmtId="0" fontId="9" fillId="2" borderId="90" xfId="7" applyFont="1" applyFill="1" applyBorder="1" applyAlignment="1">
      <alignment horizontal="center" vertical="center"/>
    </xf>
    <xf numFmtId="0" fontId="7" fillId="3" borderId="91" xfId="7" applyFont="1" applyFill="1" applyBorder="1" applyAlignment="1">
      <alignment horizontal="center"/>
    </xf>
    <xf numFmtId="0" fontId="7" fillId="3" borderId="92" xfId="7" applyFont="1" applyFill="1" applyBorder="1" applyAlignment="1">
      <alignment horizontal="center"/>
    </xf>
    <xf numFmtId="0" fontId="7" fillId="3" borderId="93" xfId="7" applyFont="1" applyFill="1" applyBorder="1" applyAlignment="1">
      <alignment horizontal="center"/>
    </xf>
    <xf numFmtId="0" fontId="7" fillId="2" borderId="82" xfId="7" applyFont="1" applyFill="1" applyBorder="1" applyAlignment="1" applyProtection="1">
      <alignment horizontal="left" vertical="center" wrapText="1"/>
      <protection locked="0"/>
    </xf>
    <xf numFmtId="0" fontId="7" fillId="2" borderId="69" xfId="7" applyFont="1" applyFill="1" applyBorder="1" applyAlignment="1" applyProtection="1">
      <alignment horizontal="left" vertical="center" wrapText="1"/>
      <protection locked="0"/>
    </xf>
    <xf numFmtId="3" fontId="10" fillId="9" borderId="69" xfId="7" applyNumberFormat="1" applyFont="1" applyFill="1" applyBorder="1" applyAlignment="1" applyProtection="1">
      <alignment horizontal="center" vertical="center" wrapText="1"/>
      <protection locked="0"/>
    </xf>
    <xf numFmtId="3" fontId="10" fillId="9" borderId="63" xfId="7" applyNumberFormat="1" applyFont="1" applyFill="1" applyBorder="1" applyAlignment="1" applyProtection="1">
      <alignment horizontal="center" vertical="center" wrapText="1"/>
      <protection locked="0"/>
    </xf>
    <xf numFmtId="3" fontId="10" fillId="0" borderId="46" xfId="7" applyNumberFormat="1" applyFont="1" applyBorder="1" applyAlignment="1" applyProtection="1">
      <alignment horizontal="center" vertical="center" wrapText="1"/>
      <protection locked="0"/>
    </xf>
    <xf numFmtId="3" fontId="10" fillId="0" borderId="73" xfId="7" applyNumberFormat="1" applyFont="1" applyBorder="1" applyAlignment="1" applyProtection="1">
      <alignment horizontal="center" vertical="center" wrapText="1"/>
      <protection locked="0"/>
    </xf>
    <xf numFmtId="3" fontId="10" fillId="3" borderId="73" xfId="7" applyNumberFormat="1" applyFont="1" applyFill="1" applyBorder="1" applyAlignment="1" applyProtection="1">
      <alignment horizontal="center" vertical="center" wrapText="1"/>
      <protection locked="0"/>
    </xf>
    <xf numFmtId="3" fontId="10" fillId="3" borderId="74" xfId="7" applyNumberFormat="1" applyFont="1" applyFill="1" applyBorder="1" applyAlignment="1" applyProtection="1">
      <alignment horizontal="center" vertical="center" wrapText="1"/>
      <protection locked="0"/>
    </xf>
    <xf numFmtId="0" fontId="10" fillId="0" borderId="55" xfId="7" applyFont="1" applyBorder="1" applyAlignment="1" applyProtection="1">
      <alignment horizontal="center" vertical="center" wrapText="1"/>
      <protection locked="0"/>
    </xf>
    <xf numFmtId="0" fontId="10" fillId="0" borderId="46" xfId="7" applyFont="1" applyBorder="1" applyAlignment="1" applyProtection="1">
      <alignment horizontal="center" vertical="center" wrapText="1"/>
      <protection locked="0"/>
    </xf>
    <xf numFmtId="0" fontId="10" fillId="0" borderId="46" xfId="7" applyFont="1" applyFill="1" applyBorder="1" applyAlignment="1" applyProtection="1">
      <alignment horizontal="center" vertical="center" wrapText="1"/>
      <protection hidden="1"/>
    </xf>
    <xf numFmtId="0" fontId="10" fillId="0" borderId="81"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3" xfId="7" applyFont="1" applyFill="1" applyBorder="1" applyAlignment="1" applyProtection="1">
      <alignment horizontal="center" vertical="center" wrapText="1"/>
      <protection hidden="1"/>
    </xf>
    <xf numFmtId="17" fontId="10" fillId="0" borderId="46" xfId="7" applyNumberFormat="1" applyFont="1" applyFill="1" applyBorder="1" applyAlignment="1" applyProtection="1">
      <alignment horizontal="center" vertical="center" wrapText="1"/>
      <protection hidden="1"/>
    </xf>
    <xf numFmtId="0" fontId="10" fillId="0" borderId="82" xfId="7" applyFont="1" applyBorder="1" applyAlignment="1" applyProtection="1">
      <alignment horizontal="center" vertical="center" wrapText="1"/>
      <protection locked="0"/>
    </xf>
    <xf numFmtId="0" fontId="10" fillId="0" borderId="69" xfId="7" applyFont="1" applyBorder="1" applyAlignment="1" applyProtection="1">
      <alignment horizontal="center" vertical="center" wrapText="1"/>
      <protection locked="0"/>
    </xf>
    <xf numFmtId="0" fontId="10" fillId="0" borderId="69" xfId="7" applyFont="1" applyFill="1" applyBorder="1" applyAlignment="1" applyProtection="1">
      <alignment horizontal="center" vertical="center" wrapText="1"/>
      <protection hidden="1"/>
    </xf>
    <xf numFmtId="3" fontId="10" fillId="0" borderId="69" xfId="7" applyNumberFormat="1" applyFont="1" applyBorder="1" applyAlignment="1" applyProtection="1">
      <alignment horizontal="center" vertical="center" wrapText="1"/>
      <protection locked="0"/>
    </xf>
    <xf numFmtId="3" fontId="10" fillId="3" borderId="69" xfId="7" applyNumberFormat="1" applyFont="1" applyFill="1" applyBorder="1" applyAlignment="1" applyProtection="1">
      <alignment horizontal="center" vertical="center" wrapText="1"/>
      <protection locked="0"/>
    </xf>
    <xf numFmtId="3" fontId="10" fillId="3" borderId="63" xfId="7" applyNumberFormat="1" applyFont="1" applyFill="1" applyBorder="1" applyAlignment="1" applyProtection="1">
      <alignment horizontal="center" vertical="center" wrapText="1"/>
      <protection locked="0"/>
    </xf>
    <xf numFmtId="0" fontId="7" fillId="2" borderId="79" xfId="7" applyFont="1" applyFill="1" applyBorder="1" applyAlignment="1" applyProtection="1">
      <alignment horizontal="left" vertical="center" wrapText="1"/>
      <protection locked="0"/>
    </xf>
    <xf numFmtId="0" fontId="7" fillId="2" borderId="75" xfId="7" applyFont="1" applyFill="1" applyBorder="1" applyAlignment="1" applyProtection="1">
      <alignment horizontal="left" vertical="center" wrapText="1"/>
      <protection locked="0"/>
    </xf>
    <xf numFmtId="3" fontId="10" fillId="0" borderId="56" xfId="7" applyNumberFormat="1" applyFont="1" applyBorder="1" applyAlignment="1" applyProtection="1">
      <alignment horizontal="center" vertical="center" wrapText="1"/>
      <protection locked="0"/>
    </xf>
    <xf numFmtId="3" fontId="10" fillId="0" borderId="57" xfId="7" applyNumberFormat="1" applyFont="1" applyBorder="1" applyAlignment="1" applyProtection="1">
      <alignment horizontal="center" vertical="center" wrapText="1"/>
      <protection locked="0"/>
    </xf>
    <xf numFmtId="3" fontId="10" fillId="0" borderId="85" xfId="7" applyNumberFormat="1" applyFont="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1" fontId="14" fillId="2" borderId="75" xfId="7" applyNumberFormat="1" applyFont="1" applyFill="1" applyBorder="1" applyAlignment="1" applyProtection="1">
      <alignment horizontal="center" vertical="center" wrapText="1"/>
      <protection locked="0"/>
    </xf>
    <xf numFmtId="3" fontId="10" fillId="0" borderId="83" xfId="7" applyNumberFormat="1" applyFont="1" applyBorder="1" applyAlignment="1" applyProtection="1">
      <alignment horizontal="center" vertical="center" wrapText="1"/>
      <protection locked="0"/>
    </xf>
    <xf numFmtId="3" fontId="10" fillId="0" borderId="84" xfId="7" applyNumberFormat="1" applyFont="1" applyBorder="1" applyAlignment="1" applyProtection="1">
      <alignment horizontal="center" vertical="center" wrapText="1"/>
      <protection locked="0"/>
    </xf>
    <xf numFmtId="0" fontId="6" fillId="0" borderId="82" xfId="7" applyFont="1" applyFill="1" applyBorder="1" applyAlignment="1">
      <alignment horizontal="center"/>
    </xf>
    <xf numFmtId="0" fontId="14" fillId="2" borderId="76" xfId="7" applyFont="1" applyFill="1" applyBorder="1" applyAlignment="1">
      <alignment horizontal="center" vertical="center"/>
    </xf>
    <xf numFmtId="0" fontId="6" fillId="0" borderId="82" xfId="7" applyFont="1" applyFill="1" applyBorder="1" applyAlignment="1">
      <alignment horizontal="left"/>
    </xf>
    <xf numFmtId="0" fontId="6" fillId="0" borderId="69" xfId="7" applyFont="1" applyFill="1" applyBorder="1" applyAlignment="1">
      <alignment horizontal="left"/>
    </xf>
    <xf numFmtId="3" fontId="10" fillId="0" borderId="83" xfId="7" applyNumberFormat="1" applyFont="1" applyFill="1" applyBorder="1" applyAlignment="1" applyProtection="1">
      <alignment horizontal="center" vertical="center" wrapText="1"/>
      <protection locked="0"/>
    </xf>
    <xf numFmtId="3" fontId="10" fillId="0" borderId="84" xfId="7" applyNumberFormat="1" applyFont="1" applyFill="1" applyBorder="1" applyAlignment="1" applyProtection="1">
      <alignment horizontal="center" vertical="center" wrapText="1"/>
      <protection locked="0"/>
    </xf>
    <xf numFmtId="3" fontId="10" fillId="0" borderId="69" xfId="7" applyNumberFormat="1" applyFont="1" applyFill="1" applyBorder="1" applyAlignment="1" applyProtection="1">
      <alignment horizontal="center" vertical="center" wrapText="1"/>
      <protection locked="0"/>
    </xf>
    <xf numFmtId="3" fontId="11" fillId="9" borderId="69" xfId="7" applyNumberFormat="1" applyFont="1" applyFill="1" applyBorder="1" applyAlignment="1" applyProtection="1">
      <alignment horizontal="center" vertical="center" wrapText="1"/>
      <protection locked="0"/>
    </xf>
    <xf numFmtId="3" fontId="11" fillId="9" borderId="63" xfId="7" applyNumberFormat="1" applyFont="1" applyFill="1" applyBorder="1" applyAlignment="1" applyProtection="1">
      <alignment horizontal="center" vertical="center" wrapText="1"/>
      <protection locked="0"/>
    </xf>
    <xf numFmtId="0" fontId="7" fillId="2" borderId="79" xfId="7" applyFont="1" applyFill="1" applyBorder="1" applyAlignment="1">
      <alignment horizontal="left"/>
    </xf>
    <xf numFmtId="0" fontId="7" fillId="2" borderId="75" xfId="7" applyFont="1" applyFill="1" applyBorder="1" applyAlignment="1">
      <alignment horizontal="left"/>
    </xf>
    <xf numFmtId="0" fontId="6" fillId="0" borderId="25" xfId="7" applyFont="1" applyBorder="1" applyAlignment="1">
      <alignment horizontal="center"/>
    </xf>
    <xf numFmtId="0" fontId="6" fillId="0" borderId="1" xfId="7" applyFont="1" applyBorder="1" applyAlignment="1">
      <alignment horizontal="center"/>
    </xf>
    <xf numFmtId="0" fontId="7" fillId="0" borderId="77"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78" xfId="7" applyFont="1" applyBorder="1" applyAlignment="1">
      <alignment horizontal="center" vertical="center" wrapText="1"/>
    </xf>
    <xf numFmtId="0" fontId="14" fillId="2" borderId="75" xfId="7" applyFont="1" applyFill="1" applyBorder="1" applyAlignment="1">
      <alignment horizontal="center" vertical="center" wrapText="1"/>
    </xf>
    <xf numFmtId="0" fontId="14" fillId="2" borderId="80" xfId="7" applyFont="1" applyFill="1" applyBorder="1" applyAlignment="1">
      <alignment horizontal="center" vertical="center" wrapText="1"/>
    </xf>
    <xf numFmtId="0" fontId="10" fillId="0" borderId="74" xfId="7" applyFont="1" applyBorder="1" applyAlignment="1" applyProtection="1">
      <alignment horizontal="center" vertical="center" wrapText="1"/>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0" fontId="16" fillId="3" borderId="15" xfId="7" applyNumberFormat="1" applyFont="1" applyFill="1" applyBorder="1" applyAlignment="1" applyProtection="1">
      <alignment horizontal="center" vertical="center"/>
    </xf>
    <xf numFmtId="10" fontId="16"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6" fillId="3" borderId="17" xfId="7" applyNumberFormat="1" applyFont="1" applyFill="1" applyBorder="1" applyAlignment="1" applyProtection="1">
      <alignment horizontal="center" vertical="center"/>
    </xf>
    <xf numFmtId="10" fontId="16" fillId="3" borderId="18"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77" xfId="7" applyNumberFormat="1" applyFont="1" applyFill="1" applyBorder="1" applyAlignment="1" applyProtection="1">
      <alignment horizontal="center" vertical="center"/>
    </xf>
    <xf numFmtId="10" fontId="16" fillId="3" borderId="43" xfId="7" applyNumberFormat="1" applyFont="1" applyFill="1" applyBorder="1" applyAlignment="1" applyProtection="1">
      <alignment horizontal="center" vertical="center"/>
    </xf>
    <xf numFmtId="10" fontId="16" fillId="3" borderId="99" xfId="7" applyNumberFormat="1" applyFont="1" applyFill="1" applyBorder="1" applyAlignment="1" applyProtection="1">
      <alignment horizontal="center" vertical="center"/>
    </xf>
    <xf numFmtId="10" fontId="16" fillId="3" borderId="20" xfId="7" applyNumberFormat="1" applyFont="1" applyFill="1" applyBorder="1" applyAlignment="1" applyProtection="1">
      <alignment horizontal="center" vertical="center"/>
    </xf>
    <xf numFmtId="10" fontId="16" fillId="3" borderId="100" xfId="7" applyNumberFormat="1" applyFont="1" applyFill="1" applyBorder="1" applyAlignment="1" applyProtection="1">
      <alignment horizontal="center" vertical="center"/>
    </xf>
    <xf numFmtId="10" fontId="16" fillId="3" borderId="101" xfId="7" applyNumberFormat="1" applyFont="1" applyFill="1" applyBorder="1" applyAlignment="1" applyProtection="1">
      <alignment horizontal="center" vertical="center"/>
    </xf>
    <xf numFmtId="170" fontId="15" fillId="0" borderId="15" xfId="7" applyNumberFormat="1" applyFont="1" applyFill="1" applyBorder="1" applyAlignment="1" applyProtection="1">
      <alignment horizontal="center" vertical="center"/>
    </xf>
    <xf numFmtId="170" fontId="15" fillId="0" borderId="17" xfId="7" applyNumberFormat="1" applyFont="1" applyFill="1" applyBorder="1" applyAlignment="1" applyProtection="1">
      <alignment horizontal="center" vertical="center"/>
    </xf>
    <xf numFmtId="2" fontId="16" fillId="3" borderId="42" xfId="7" applyNumberFormat="1" applyFont="1" applyFill="1" applyBorder="1" applyAlignment="1" applyProtection="1">
      <alignment horizontal="center" vertical="center"/>
    </xf>
    <xf numFmtId="2" fontId="16" fillId="3" borderId="43" xfId="7" applyNumberFormat="1" applyFont="1" applyFill="1" applyBorder="1" applyAlignment="1" applyProtection="1">
      <alignment horizontal="center" vertical="center"/>
    </xf>
    <xf numFmtId="2" fontId="16" fillId="3" borderId="0" xfId="7" applyNumberFormat="1" applyFont="1" applyFill="1" applyBorder="1" applyAlignment="1" applyProtection="1">
      <alignment horizontal="center" vertical="center"/>
    </xf>
    <xf numFmtId="2" fontId="16" fillId="3" borderId="20" xfId="7" applyNumberFormat="1" applyFont="1" applyFill="1" applyBorder="1" applyAlignment="1" applyProtection="1">
      <alignment horizontal="center" vertical="center"/>
    </xf>
    <xf numFmtId="2" fontId="16" fillId="3" borderId="12" xfId="7" applyNumberFormat="1" applyFont="1" applyFill="1" applyBorder="1" applyAlignment="1" applyProtection="1">
      <alignment horizontal="center" vertical="center"/>
    </xf>
    <xf numFmtId="2" fontId="16" fillId="3" borderId="120" xfId="7" applyNumberFormat="1" applyFont="1" applyFill="1" applyBorder="1" applyAlignment="1" applyProtection="1">
      <alignment horizontal="center" vertical="center"/>
    </xf>
    <xf numFmtId="0" fontId="10" fillId="0" borderId="31" xfId="7" applyFont="1" applyBorder="1" applyAlignment="1" applyProtection="1">
      <alignment horizontal="center" vertical="center"/>
      <protection hidden="1"/>
    </xf>
    <xf numFmtId="0" fontId="11" fillId="0" borderId="17" xfId="7" applyFont="1" applyBorder="1" applyAlignment="1" applyProtection="1">
      <alignment horizontal="center" vertical="center"/>
      <protection hidden="1"/>
    </xf>
    <xf numFmtId="0" fontId="7" fillId="3" borderId="114" xfId="7" applyFont="1" applyFill="1" applyBorder="1" applyAlignment="1">
      <alignment horizontal="left"/>
    </xf>
    <xf numFmtId="0" fontId="7" fillId="3" borderId="118" xfId="7" applyFont="1" applyFill="1" applyBorder="1" applyAlignment="1">
      <alignment horizontal="left"/>
    </xf>
    <xf numFmtId="0" fontId="7" fillId="3" borderId="119" xfId="7" applyFont="1" applyFill="1" applyBorder="1" applyAlignment="1">
      <alignment horizontal="left"/>
    </xf>
    <xf numFmtId="0" fontId="7" fillId="2" borderId="30" xfId="7" applyFont="1" applyFill="1" applyBorder="1" applyAlignment="1">
      <alignment horizontal="center"/>
    </xf>
    <xf numFmtId="0" fontId="7" fillId="2" borderId="13" xfId="7" applyFont="1" applyFill="1" applyBorder="1" applyAlignment="1">
      <alignment horizontal="center"/>
    </xf>
    <xf numFmtId="0" fontId="14" fillId="2" borderId="13" xfId="7" applyFont="1" applyFill="1" applyBorder="1" applyAlignment="1">
      <alignment horizontal="center" vertical="center"/>
    </xf>
    <xf numFmtId="0" fontId="14" fillId="2" borderId="14" xfId="7" applyFont="1" applyFill="1" applyBorder="1" applyAlignment="1">
      <alignment horizontal="center" vertical="center"/>
    </xf>
    <xf numFmtId="170" fontId="16" fillId="3" borderId="2" xfId="7" applyNumberFormat="1" applyFont="1" applyFill="1" applyBorder="1" applyAlignment="1" applyProtection="1">
      <alignment horizontal="center" vertical="center"/>
    </xf>
    <xf numFmtId="170" fontId="16" fillId="3" borderId="16" xfId="7" applyNumberFormat="1" applyFont="1" applyFill="1" applyBorder="1" applyAlignment="1" applyProtection="1">
      <alignment horizontal="center" vertical="center"/>
    </xf>
    <xf numFmtId="170" fontId="16" fillId="3" borderId="42" xfId="7" applyNumberFormat="1" applyFont="1" applyFill="1" applyBorder="1" applyAlignment="1" applyProtection="1">
      <alignment horizontal="center" vertical="center"/>
    </xf>
    <xf numFmtId="170" fontId="16" fillId="3" borderId="43" xfId="7" applyNumberFormat="1" applyFont="1" applyFill="1" applyBorder="1" applyAlignment="1" applyProtection="1">
      <alignment horizontal="center" vertical="center"/>
    </xf>
    <xf numFmtId="170" fontId="16" fillId="3" borderId="0" xfId="7" applyNumberFormat="1" applyFont="1" applyFill="1" applyBorder="1" applyAlignment="1" applyProtection="1">
      <alignment horizontal="center" vertical="center"/>
    </xf>
    <xf numFmtId="170" fontId="16" fillId="3" borderId="20" xfId="7" applyNumberFormat="1" applyFont="1" applyFill="1" applyBorder="1" applyAlignment="1" applyProtection="1">
      <alignment horizontal="center" vertical="center"/>
    </xf>
    <xf numFmtId="170" fontId="16" fillId="3" borderId="107" xfId="7" applyNumberFormat="1" applyFont="1" applyFill="1" applyBorder="1" applyAlignment="1" applyProtection="1">
      <alignment horizontal="center" vertical="center"/>
    </xf>
    <xf numFmtId="170" fontId="16" fillId="3" borderId="101" xfId="7" applyNumberFormat="1" applyFont="1" applyFill="1" applyBorder="1" applyAlignment="1" applyProtection="1">
      <alignment horizontal="center" vertical="center"/>
    </xf>
    <xf numFmtId="0" fontId="7" fillId="3" borderId="116" xfId="7" applyFont="1" applyFill="1" applyBorder="1" applyAlignment="1">
      <alignment horizontal="left"/>
    </xf>
    <xf numFmtId="0" fontId="7" fillId="3" borderId="105" xfId="7" applyFont="1" applyFill="1" applyBorder="1" applyAlignment="1">
      <alignment horizontal="left"/>
    </xf>
    <xf numFmtId="0" fontId="7" fillId="3" borderId="117" xfId="7" applyFont="1" applyFill="1" applyBorder="1" applyAlignment="1">
      <alignment horizontal="left"/>
    </xf>
    <xf numFmtId="0" fontId="14" fillId="2" borderId="15" xfId="7" applyFont="1" applyFill="1" applyBorder="1" applyAlignment="1">
      <alignment horizontal="center" vertical="center"/>
    </xf>
    <xf numFmtId="0" fontId="14" fillId="2" borderId="16" xfId="7" applyFont="1" applyFill="1" applyBorder="1" applyAlignment="1">
      <alignment horizontal="center" vertical="center"/>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170" fontId="9" fillId="0" borderId="3" xfId="7" applyNumberFormat="1" applyFont="1" applyFill="1" applyBorder="1" applyAlignment="1" applyProtection="1">
      <alignment horizontal="center" vertical="center"/>
      <protection locked="0"/>
    </xf>
    <xf numFmtId="170" fontId="9" fillId="0" borderId="97" xfId="7" applyNumberFormat="1" applyFont="1" applyFill="1" applyBorder="1" applyAlignment="1" applyProtection="1">
      <alignment horizontal="center" vertical="center"/>
      <protection locked="0"/>
    </xf>
    <xf numFmtId="170" fontId="9" fillId="0" borderId="17" xfId="7" applyNumberFormat="1" applyFont="1" applyFill="1" applyBorder="1" applyAlignment="1" applyProtection="1">
      <alignment horizontal="center" vertical="center"/>
      <protection locked="0"/>
    </xf>
    <xf numFmtId="170" fontId="9" fillId="0" borderId="18" xfId="7" applyNumberFormat="1" applyFont="1" applyFill="1" applyBorder="1" applyAlignment="1" applyProtection="1">
      <alignment horizontal="center" vertical="center"/>
      <protection locked="0"/>
    </xf>
    <xf numFmtId="170" fontId="9" fillId="3" borderId="17" xfId="7" applyNumberFormat="1" applyFont="1" applyFill="1" applyBorder="1" applyAlignment="1" applyProtection="1">
      <alignment horizontal="center" vertical="center"/>
      <protection locked="0"/>
    </xf>
    <xf numFmtId="170" fontId="9" fillId="3" borderId="18" xfId="7" applyNumberFormat="1" applyFont="1" applyFill="1" applyBorder="1" applyAlignment="1" applyProtection="1">
      <alignment horizontal="center" vertical="center"/>
      <protection locked="0"/>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0" fontId="7" fillId="2" borderId="21" xfId="7" applyFont="1" applyFill="1" applyBorder="1" applyAlignment="1">
      <alignment horizontal="center"/>
    </xf>
    <xf numFmtId="0" fontId="7" fillId="2" borderId="15" xfId="7" applyFont="1" applyFill="1" applyBorder="1" applyAlignment="1">
      <alignment horizontal="center"/>
    </xf>
    <xf numFmtId="170" fontId="9" fillId="3" borderId="15" xfId="7" applyNumberFormat="1" applyFont="1" applyFill="1" applyBorder="1" applyAlignment="1" applyProtection="1">
      <alignment horizontal="center" vertical="center"/>
      <protection locked="0"/>
    </xf>
    <xf numFmtId="170" fontId="9" fillId="3" borderId="16" xfId="7" applyNumberFormat="1" applyFont="1" applyFill="1" applyBorder="1" applyAlignment="1" applyProtection="1">
      <alignment horizontal="center" vertical="center"/>
      <protection locked="0"/>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170" fontId="9" fillId="0" borderId="7" xfId="7" applyNumberFormat="1" applyFont="1" applyFill="1" applyBorder="1" applyAlignment="1" applyProtection="1">
      <alignment horizontal="center" vertical="center"/>
      <protection locked="0"/>
    </xf>
    <xf numFmtId="170" fontId="9" fillId="0" borderId="98" xfId="7" applyNumberFormat="1" applyFont="1" applyFill="1" applyBorder="1" applyAlignment="1" applyProtection="1">
      <alignment horizontal="center" vertical="center"/>
      <protection locked="0"/>
    </xf>
    <xf numFmtId="0" fontId="10" fillId="0" borderId="15" xfId="7" applyFont="1" applyFill="1" applyBorder="1" applyAlignment="1" applyProtection="1">
      <alignment horizontal="left" vertical="center"/>
      <protection hidden="1"/>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left"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6" fillId="0" borderId="28" xfId="7" applyFont="1" applyBorder="1" applyAlignment="1">
      <alignment horizontal="center"/>
    </xf>
    <xf numFmtId="0" fontId="6" fillId="0" borderId="29" xfId="7" applyFont="1" applyBorder="1" applyAlignment="1">
      <alignment horizontal="center"/>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0" fillId="0" borderId="15" xfId="0" applyBorder="1" applyAlignment="1">
      <alignment vertical="center" wrapText="1"/>
    </xf>
    <xf numFmtId="0" fontId="0" fillId="0" borderId="17" xfId="0" applyBorder="1" applyAlignment="1">
      <alignment vertical="center" wrapText="1"/>
    </xf>
    <xf numFmtId="0" fontId="0" fillId="14" borderId="15" xfId="0" applyFill="1" applyBorder="1" applyAlignment="1">
      <alignment horizontal="center" vertical="center"/>
    </xf>
    <xf numFmtId="0" fontId="0" fillId="14" borderId="15" xfId="0" applyFill="1" applyBorder="1" applyAlignment="1">
      <alignment horizontal="left" vertical="center" wrapText="1"/>
    </xf>
    <xf numFmtId="0" fontId="0" fillId="14" borderId="15" xfId="0" applyFill="1" applyBorder="1" applyAlignment="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14" borderId="15" xfId="0" applyFill="1" applyBorder="1" applyAlignment="1">
      <alignment horizontal="left" vertical="center"/>
    </xf>
    <xf numFmtId="0" fontId="0" fillId="0" borderId="15" xfId="0" applyBorder="1" applyAlignment="1">
      <alignment horizontal="left" vertical="center"/>
    </xf>
    <xf numFmtId="0" fontId="0" fillId="0" borderId="106" xfId="0" applyBorder="1" applyAlignment="1">
      <alignment horizontal="center" vertical="center"/>
    </xf>
    <xf numFmtId="0" fontId="0" fillId="0" borderId="106" xfId="0"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14" borderId="17" xfId="0" applyFill="1" applyBorder="1" applyAlignment="1">
      <alignment horizontal="center" vertical="center"/>
    </xf>
    <xf numFmtId="0" fontId="0" fillId="14" borderId="15" xfId="0" applyFill="1" applyBorder="1" applyAlignment="1">
      <alignment vertical="center" wrapText="1"/>
    </xf>
    <xf numFmtId="0" fontId="0" fillId="14" borderId="17" xfId="0" applyFill="1" applyBorder="1" applyAlignment="1">
      <alignment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15" xfId="0" applyBorder="1" applyAlignment="1">
      <alignment horizontal="center" vertical="center" wrapText="1"/>
    </xf>
    <xf numFmtId="0" fontId="0" fillId="0" borderId="109" xfId="0" applyBorder="1" applyAlignment="1">
      <alignment horizontal="center" vertical="center"/>
    </xf>
    <xf numFmtId="0" fontId="0" fillId="0" borderId="21" xfId="0" applyBorder="1" applyAlignment="1">
      <alignment horizontal="center" vertical="center"/>
    </xf>
    <xf numFmtId="0" fontId="0" fillId="0" borderId="106" xfId="0" applyBorder="1" applyAlignment="1">
      <alignment horizontal="center" vertical="center" wrapText="1"/>
    </xf>
    <xf numFmtId="0" fontId="0" fillId="0" borderId="13" xfId="0" applyBorder="1" applyAlignment="1">
      <alignment horizontal="left" vertical="center"/>
    </xf>
    <xf numFmtId="0" fontId="0" fillId="0" borderId="17" xfId="0" applyBorder="1" applyAlignment="1">
      <alignment horizontal="left" vertical="center"/>
    </xf>
    <xf numFmtId="0" fontId="34" fillId="0" borderId="49" xfId="0" applyFont="1" applyBorder="1" applyAlignment="1">
      <alignment horizontal="center" vertical="center"/>
    </xf>
    <xf numFmtId="0" fontId="34" fillId="0" borderId="104" xfId="0" applyFont="1" applyBorder="1" applyAlignment="1">
      <alignment horizontal="center" vertical="center"/>
    </xf>
    <xf numFmtId="0" fontId="5" fillId="4" borderId="25"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4" borderId="2" xfId="7" applyFill="1" applyBorder="1" applyAlignment="1" applyProtection="1">
      <alignment horizontal="center" vertical="center"/>
    </xf>
    <xf numFmtId="166" fontId="5" fillId="4" borderId="15" xfId="7" applyNumberFormat="1" applyFill="1" applyBorder="1" applyAlignment="1" applyProtection="1">
      <alignment horizontal="center" vertical="center"/>
    </xf>
    <xf numFmtId="0" fontId="5" fillId="4" borderId="15" xfId="7" applyFill="1" applyBorder="1" applyAlignment="1" applyProtection="1">
      <alignment horizontal="center" vertical="center"/>
    </xf>
    <xf numFmtId="0" fontId="7" fillId="0" borderId="107" xfId="8" applyFont="1" applyBorder="1" applyAlignment="1" applyProtection="1">
      <alignment horizontal="center" vertical="center"/>
    </xf>
    <xf numFmtId="0" fontId="6" fillId="0" borderId="77" xfId="8" applyFont="1" applyFill="1" applyBorder="1" applyAlignment="1" applyProtection="1">
      <alignment horizontal="left" vertical="center" wrapText="1"/>
      <protection locked="0"/>
    </xf>
    <xf numFmtId="0" fontId="6" fillId="0" borderId="42" xfId="8" applyFont="1" applyFill="1" applyBorder="1" applyAlignment="1" applyProtection="1">
      <alignment horizontal="left" vertical="center" wrapText="1"/>
      <protection locked="0"/>
    </xf>
    <xf numFmtId="0" fontId="6" fillId="0" borderId="78" xfId="8" applyFont="1" applyFill="1" applyBorder="1" applyAlignment="1" applyProtection="1">
      <alignment horizontal="left" vertical="center" wrapText="1"/>
      <protection locked="0"/>
    </xf>
    <xf numFmtId="0" fontId="6" fillId="0" borderId="99" xfId="8" applyFont="1" applyFill="1" applyBorder="1" applyAlignment="1" applyProtection="1">
      <alignment horizontal="left" vertical="center" wrapText="1"/>
      <protection locked="0"/>
    </xf>
    <xf numFmtId="0" fontId="6" fillId="0" borderId="0" xfId="8" applyFont="1" applyFill="1" applyBorder="1" applyAlignment="1" applyProtection="1">
      <alignment horizontal="left" vertical="center" wrapText="1"/>
      <protection locked="0"/>
    </xf>
    <xf numFmtId="0" fontId="6" fillId="0" borderId="102" xfId="8" applyFont="1" applyFill="1" applyBorder="1" applyAlignment="1" applyProtection="1">
      <alignment horizontal="left" vertical="center" wrapText="1"/>
      <protection locked="0"/>
    </xf>
    <xf numFmtId="0" fontId="5" fillId="0" borderId="77"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78" xfId="7" applyBorder="1" applyAlignment="1" applyProtection="1">
      <alignment horizontal="center" vertical="center"/>
      <protection locked="0"/>
    </xf>
    <xf numFmtId="0" fontId="5" fillId="0" borderId="100" xfId="7" applyBorder="1" applyAlignment="1" applyProtection="1">
      <alignment horizontal="center" vertical="center"/>
      <protection locked="0"/>
    </xf>
    <xf numFmtId="0" fontId="5" fillId="0" borderId="107" xfId="7" applyBorder="1" applyAlignment="1" applyProtection="1">
      <alignment horizontal="center" vertical="center"/>
      <protection locked="0"/>
    </xf>
    <xf numFmtId="0" fontId="5" fillId="0" borderId="103" xfId="7" applyBorder="1" applyAlignment="1" applyProtection="1">
      <alignment horizontal="center" vertical="center"/>
      <protection locked="0"/>
    </xf>
    <xf numFmtId="0" fontId="5" fillId="4" borderId="77" xfId="7" applyFill="1" applyBorder="1" applyAlignment="1" applyProtection="1">
      <alignment horizontal="center" vertical="center"/>
      <protection locked="0"/>
    </xf>
    <xf numFmtId="0" fontId="5" fillId="4" borderId="78" xfId="7" applyFill="1" applyBorder="1" applyAlignment="1" applyProtection="1">
      <alignment horizontal="center" vertical="center"/>
      <protection locked="0"/>
    </xf>
    <xf numFmtId="0" fontId="5" fillId="4" borderId="100" xfId="7" applyFill="1" applyBorder="1" applyAlignment="1" applyProtection="1">
      <alignment horizontal="center" vertical="center"/>
      <protection locked="0"/>
    </xf>
    <xf numFmtId="0" fontId="5" fillId="4" borderId="103" xfId="7" applyFill="1" applyBorder="1" applyAlignment="1" applyProtection="1">
      <alignment horizontal="center" vertical="center"/>
      <protection locked="0"/>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3" fillId="0" borderId="77"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100" xfId="7" applyFont="1" applyBorder="1" applyAlignment="1" applyProtection="1">
      <alignment horizontal="left" vertical="center" wrapText="1"/>
      <protection locked="0"/>
    </xf>
    <xf numFmtId="0" fontId="3" fillId="0" borderId="107" xfId="7" applyFont="1" applyBorder="1" applyAlignment="1" applyProtection="1">
      <alignment horizontal="left" vertical="center" wrapText="1"/>
      <protection locked="0"/>
    </xf>
    <xf numFmtId="0" fontId="3" fillId="0" borderId="103" xfId="7" applyFont="1" applyBorder="1" applyAlignment="1" applyProtection="1">
      <alignment horizontal="left" vertical="center" wrapText="1"/>
      <protection locked="0"/>
    </xf>
    <xf numFmtId="166" fontId="5" fillId="4" borderId="77" xfId="10" applyFont="1" applyFill="1" applyBorder="1" applyAlignment="1" applyProtection="1">
      <alignment horizontal="center" vertical="center"/>
      <protection locked="0"/>
    </xf>
    <xf numFmtId="166" fontId="5" fillId="4" borderId="78" xfId="10" applyFont="1" applyFill="1" applyBorder="1" applyAlignment="1" applyProtection="1">
      <alignment horizontal="center" vertical="center"/>
      <protection locked="0"/>
    </xf>
    <xf numFmtId="166" fontId="5" fillId="4" borderId="100" xfId="10" applyFont="1" applyFill="1" applyBorder="1" applyAlignment="1" applyProtection="1">
      <alignment horizontal="center" vertical="center"/>
      <protection locked="0"/>
    </xf>
    <xf numFmtId="166" fontId="5" fillId="4" borderId="103" xfId="10" applyFont="1" applyFill="1" applyBorder="1" applyAlignment="1" applyProtection="1">
      <alignment horizontal="center" vertical="center"/>
      <protection locked="0"/>
    </xf>
    <xf numFmtId="0" fontId="3" fillId="0" borderId="25" xfId="7" applyFont="1" applyBorder="1" applyAlignment="1" applyProtection="1">
      <alignment horizontal="left" vertical="center"/>
      <protection locked="0"/>
    </xf>
    <xf numFmtId="0" fontId="5" fillId="0" borderId="1" xfId="7" applyBorder="1" applyAlignment="1" applyProtection="1">
      <alignment horizontal="left" vertical="center"/>
      <protection locked="0"/>
    </xf>
    <xf numFmtId="0" fontId="5" fillId="0" borderId="2" xfId="7" applyBorder="1" applyAlignment="1" applyProtection="1">
      <alignment horizontal="left" vertical="center"/>
      <protection locked="0"/>
    </xf>
    <xf numFmtId="0" fontId="3" fillId="2" borderId="25" xfId="7" quotePrefix="1" applyFont="1"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3" fillId="10" borderId="15" xfId="7" quotePrefix="1" applyFont="1" applyFill="1" applyBorder="1" applyAlignment="1" applyProtection="1">
      <alignment horizontal="center" vertical="center"/>
      <protection locked="0"/>
    </xf>
    <xf numFmtId="0" fontId="5" fillId="10" borderId="15" xfId="7" applyFill="1" applyBorder="1" applyAlignment="1" applyProtection="1">
      <alignment horizontal="center" vertical="center"/>
      <protection locked="0"/>
    </xf>
    <xf numFmtId="0" fontId="3" fillId="4" borderId="15" xfId="7" quotePrefix="1" applyFont="1" applyFill="1"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3" fillId="0" borderId="25" xfId="7" applyFont="1" applyBorder="1" applyAlignment="1" applyProtection="1">
      <alignment horizontal="center" vertical="center"/>
      <protection locked="0"/>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3" fillId="10" borderId="15" xfId="7" applyFont="1" applyFill="1" applyBorder="1" applyAlignment="1" applyProtection="1">
      <alignment horizontal="center" vertical="center" wrapText="1"/>
    </xf>
    <xf numFmtId="0" fontId="5" fillId="10"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6" fillId="0" borderId="77" xfId="8" applyBorder="1" applyAlignment="1" applyProtection="1">
      <alignment horizontal="center" vertical="center"/>
    </xf>
    <xf numFmtId="0" fontId="6" fillId="0" borderId="78"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6" fillId="2" borderId="15" xfId="8" applyFill="1" applyBorder="1" applyAlignment="1" applyProtection="1">
      <alignment horizontal="center" vertical="center"/>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0" fontId="9" fillId="0" borderId="15" xfId="8" applyFont="1" applyBorder="1" applyAlignment="1" applyProtection="1">
      <alignment horizontal="center" vertical="center"/>
      <protection locked="0"/>
    </xf>
    <xf numFmtId="0" fontId="9" fillId="0" borderId="15" xfId="8" applyFont="1" applyFill="1" applyBorder="1" applyAlignment="1" applyProtection="1">
      <alignment horizontal="center" vertical="center"/>
      <protection locked="0"/>
    </xf>
    <xf numFmtId="0" fontId="7" fillId="10" borderId="25" xfId="8" applyFont="1" applyFill="1" applyBorder="1" applyAlignment="1" applyProtection="1">
      <alignment horizontal="center" vertical="center"/>
      <protection locked="0"/>
    </xf>
    <xf numFmtId="0" fontId="7" fillId="10" borderId="1" xfId="8" applyFont="1" applyFill="1" applyBorder="1" applyAlignment="1" applyProtection="1">
      <alignment horizontal="center" vertical="center"/>
      <protection locked="0"/>
    </xf>
    <xf numFmtId="0" fontId="7" fillId="10" borderId="2" xfId="8" applyFont="1" applyFill="1" applyBorder="1" applyAlignment="1" applyProtection="1">
      <alignment horizontal="center" vertical="center"/>
      <protection locked="0"/>
    </xf>
    <xf numFmtId="0" fontId="6" fillId="2" borderId="25"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6" fillId="2" borderId="15" xfId="8" applyFont="1" applyFill="1" applyBorder="1" applyAlignment="1" applyProtection="1">
      <alignment horizontal="center" vertical="center" wrapText="1"/>
    </xf>
    <xf numFmtId="0" fontId="6" fillId="2" borderId="15" xfId="8" applyFont="1" applyFill="1" applyBorder="1" applyAlignment="1" applyProtection="1">
      <alignment horizontal="center" vertical="center"/>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16" fontId="9" fillId="0" borderId="15" xfId="8" applyNumberFormat="1" applyFont="1" applyBorder="1" applyAlignment="1" applyProtection="1">
      <alignment horizontal="center" vertical="center"/>
      <protection locked="0"/>
    </xf>
    <xf numFmtId="166" fontId="9" fillId="0" borderId="25" xfId="10" applyFont="1" applyBorder="1" applyAlignment="1" applyProtection="1">
      <alignment horizontal="center" vertical="center"/>
      <protection locked="0"/>
    </xf>
    <xf numFmtId="166" fontId="9" fillId="0" borderId="2" xfId="10" applyFont="1" applyBorder="1" applyAlignment="1" applyProtection="1">
      <alignment horizontal="center" vertical="center"/>
      <protection locked="0"/>
    </xf>
    <xf numFmtId="166" fontId="9" fillId="0" borderId="15" xfId="10" applyFont="1" applyBorder="1" applyAlignment="1" applyProtection="1">
      <alignment horizontal="center" vertical="center"/>
      <protection locked="0"/>
    </xf>
    <xf numFmtId="170" fontId="9" fillId="0" borderId="15" xfId="8" applyNumberFormat="1" applyFont="1" applyFill="1" applyBorder="1" applyAlignment="1" applyProtection="1">
      <alignment horizontal="center" vertical="center"/>
      <protection locked="0"/>
    </xf>
    <xf numFmtId="0" fontId="12" fillId="0" borderId="15" xfId="8" applyFont="1" applyBorder="1" applyAlignment="1" applyProtection="1">
      <alignment horizontal="center" vertical="center"/>
      <protection locked="0"/>
    </xf>
    <xf numFmtId="9" fontId="9" fillId="0" borderId="15" xfId="8" applyNumberFormat="1" applyFont="1" applyBorder="1" applyAlignment="1" applyProtection="1">
      <alignment horizontal="center" vertical="center"/>
      <protection locked="0"/>
    </xf>
    <xf numFmtId="0" fontId="9" fillId="0" borderId="15" xfId="8" applyNumberFormat="1" applyFont="1" applyBorder="1" applyAlignment="1" applyProtection="1">
      <alignment horizontal="center" vertical="center"/>
      <protection locked="0"/>
    </xf>
    <xf numFmtId="2" fontId="9" fillId="0" borderId="15" xfId="8" applyNumberFormat="1" applyFont="1" applyFill="1" applyBorder="1" applyAlignment="1" applyProtection="1">
      <alignment horizontal="center" vertical="center"/>
      <protection locked="0"/>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6" fillId="3" borderId="25" xfId="8" applyFont="1" applyFill="1" applyBorder="1" applyAlignment="1" applyProtection="1">
      <alignment horizontal="center" vertical="center"/>
    </xf>
    <xf numFmtId="0" fontId="6" fillId="3" borderId="1" xfId="8" applyFont="1" applyFill="1" applyBorder="1" applyAlignment="1" applyProtection="1">
      <alignment horizontal="center" vertical="center"/>
    </xf>
    <xf numFmtId="0" fontId="6" fillId="3" borderId="2" xfId="8" applyFont="1" applyFill="1" applyBorder="1" applyAlignment="1" applyProtection="1">
      <alignment horizontal="center" vertical="center"/>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7" fillId="2" borderId="77" xfId="8" applyFont="1" applyFill="1" applyBorder="1" applyAlignment="1" applyProtection="1">
      <alignment horizontal="center" vertical="center" wrapText="1"/>
    </xf>
    <xf numFmtId="0" fontId="7" fillId="2" borderId="78" xfId="8" applyFont="1" applyFill="1" applyBorder="1" applyAlignment="1" applyProtection="1">
      <alignment horizontal="center" vertical="center" wrapText="1"/>
    </xf>
    <xf numFmtId="0" fontId="7" fillId="2" borderId="99" xfId="8" applyFont="1" applyFill="1" applyBorder="1" applyAlignment="1" applyProtection="1">
      <alignment horizontal="center" vertical="center" wrapText="1"/>
    </xf>
    <xf numFmtId="0" fontId="7" fillId="2" borderId="102" xfId="8" applyFont="1" applyFill="1" applyBorder="1" applyAlignment="1" applyProtection="1">
      <alignment horizontal="center" vertical="center" wrapText="1"/>
    </xf>
    <xf numFmtId="0" fontId="7" fillId="2" borderId="100" xfId="8" applyFont="1" applyFill="1" applyBorder="1" applyAlignment="1" applyProtection="1">
      <alignment horizontal="center" vertical="center" wrapText="1"/>
    </xf>
    <xf numFmtId="0" fontId="7" fillId="2" borderId="103" xfId="8" applyFont="1" applyFill="1" applyBorder="1" applyAlignment="1" applyProtection="1">
      <alignment horizontal="center" vertical="center" wrapText="1"/>
    </xf>
    <xf numFmtId="0" fontId="6" fillId="2" borderId="1" xfId="8" applyFont="1" applyFill="1" applyBorder="1" applyAlignment="1" applyProtection="1">
      <alignment horizontal="center" vertical="center"/>
    </xf>
    <xf numFmtId="0" fontId="6" fillId="0" borderId="1" xfId="8" applyFont="1" applyBorder="1" applyAlignment="1" applyProtection="1">
      <alignment horizontal="center" vertical="center" wrapText="1"/>
      <protection locked="0"/>
    </xf>
    <xf numFmtId="0" fontId="6" fillId="0" borderId="2" xfId="8" applyFont="1" applyBorder="1" applyAlignment="1" applyProtection="1">
      <alignment horizontal="center" vertical="center" wrapText="1"/>
      <protection locked="0"/>
    </xf>
    <xf numFmtId="0" fontId="10" fillId="11" borderId="77" xfId="8" applyFont="1" applyFill="1" applyBorder="1" applyAlignment="1" applyProtection="1">
      <alignment horizontal="center" vertical="center"/>
      <protection locked="0"/>
    </xf>
    <xf numFmtId="0" fontId="10" fillId="11" borderId="42" xfId="8" applyFont="1" applyFill="1" applyBorder="1" applyAlignment="1" applyProtection="1">
      <alignment horizontal="center" vertical="center"/>
      <protection locked="0"/>
    </xf>
    <xf numFmtId="0" fontId="10" fillId="11" borderId="78" xfId="8" applyFont="1" applyFill="1" applyBorder="1" applyAlignment="1" applyProtection="1">
      <alignment horizontal="center" vertical="center"/>
      <protection locked="0"/>
    </xf>
    <xf numFmtId="0" fontId="10" fillId="11" borderId="100" xfId="8" applyFont="1" applyFill="1" applyBorder="1" applyAlignment="1" applyProtection="1">
      <alignment horizontal="center" vertical="center"/>
      <protection locked="0"/>
    </xf>
    <xf numFmtId="0" fontId="10" fillId="11" borderId="107" xfId="8" applyFont="1" applyFill="1" applyBorder="1" applyAlignment="1" applyProtection="1">
      <alignment horizontal="center" vertical="center"/>
      <protection locked="0"/>
    </xf>
    <xf numFmtId="0" fontId="10" fillId="11" borderId="103"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78" xfId="8" applyFont="1" applyBorder="1" applyAlignment="1" applyProtection="1">
      <alignment horizontal="center" vertical="center" wrapText="1"/>
      <protection locked="0"/>
    </xf>
    <xf numFmtId="0" fontId="10" fillId="0" borderId="107" xfId="8" applyFont="1" applyBorder="1" applyAlignment="1" applyProtection="1">
      <alignment horizontal="center" vertical="center" wrapText="1"/>
      <protection locked="0"/>
    </xf>
    <xf numFmtId="0" fontId="10" fillId="0" borderId="103"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20" fillId="0" borderId="0"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1" fillId="0" borderId="25" xfId="8" applyFont="1" applyFill="1" applyBorder="1" applyAlignment="1" applyProtection="1">
      <alignment horizontal="center" vertical="center" wrapText="1"/>
    </xf>
    <xf numFmtId="0" fontId="11" fillId="0" borderId="1" xfId="8" applyFont="1" applyFill="1" applyBorder="1" applyAlignment="1" applyProtection="1">
      <alignment horizontal="center" vertical="center" wrapText="1"/>
    </xf>
    <xf numFmtId="0" fontId="11" fillId="0" borderId="2" xfId="8" applyFont="1" applyFill="1" applyBorder="1" applyAlignment="1" applyProtection="1">
      <alignment horizontal="center" vertical="center" wrapText="1"/>
    </xf>
    <xf numFmtId="0" fontId="11" fillId="12" borderId="25" xfId="8" applyFont="1" applyFill="1" applyBorder="1" applyAlignment="1" applyProtection="1">
      <alignment horizontal="center" vertical="center" wrapText="1"/>
    </xf>
    <xf numFmtId="0" fontId="10" fillId="12" borderId="1" xfId="8" applyFont="1" applyFill="1" applyBorder="1" applyAlignment="1" applyProtection="1">
      <alignment horizontal="center" vertical="center" wrapText="1"/>
    </xf>
    <xf numFmtId="0" fontId="10" fillId="12" borderId="2" xfId="8" applyFont="1" applyFill="1" applyBorder="1" applyAlignment="1" applyProtection="1">
      <alignment horizontal="center" vertical="center" wrapText="1"/>
    </xf>
    <xf numFmtId="0" fontId="10" fillId="2" borderId="77"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78" xfId="8" applyFont="1" applyFill="1" applyBorder="1" applyAlignment="1" applyProtection="1">
      <alignment horizontal="center" vertical="center"/>
    </xf>
    <xf numFmtId="0" fontId="10" fillId="2" borderId="100" xfId="8" applyFont="1" applyFill="1" applyBorder="1" applyAlignment="1" applyProtection="1">
      <alignment horizontal="center" vertical="center"/>
    </xf>
    <xf numFmtId="0" fontId="10" fillId="2" borderId="107" xfId="8" applyFont="1" applyFill="1" applyBorder="1" applyAlignment="1" applyProtection="1">
      <alignment horizontal="center" vertical="center"/>
    </xf>
    <xf numFmtId="0" fontId="10" fillId="2" borderId="103"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2" borderId="77" xfId="8" applyFont="1" applyFill="1" applyBorder="1" applyAlignment="1" applyProtection="1">
      <alignment horizontal="center" vertical="center" wrapText="1"/>
    </xf>
    <xf numFmtId="0" fontId="11" fillId="12" borderId="42" xfId="8" applyFont="1" applyFill="1" applyBorder="1" applyAlignment="1" applyProtection="1">
      <alignment horizontal="center" vertical="center" wrapText="1"/>
    </xf>
    <xf numFmtId="0" fontId="19" fillId="12" borderId="42" xfId="7" applyFont="1" applyFill="1" applyBorder="1" applyAlignment="1">
      <alignment horizontal="center" vertical="center" wrapText="1"/>
    </xf>
    <xf numFmtId="0" fontId="19" fillId="12" borderId="78" xfId="7" applyFont="1" applyFill="1" applyBorder="1" applyAlignment="1">
      <alignment horizontal="center" vertical="center" wrapText="1"/>
    </xf>
    <xf numFmtId="0" fontId="19" fillId="12" borderId="100" xfId="7" applyFont="1" applyFill="1" applyBorder="1" applyAlignment="1">
      <alignment horizontal="center" vertical="center" wrapText="1"/>
    </xf>
    <xf numFmtId="0" fontId="19" fillId="12" borderId="107" xfId="7" applyFont="1" applyFill="1" applyBorder="1" applyAlignment="1">
      <alignment horizontal="center" vertical="center" wrapText="1"/>
    </xf>
    <xf numFmtId="0" fontId="19" fillId="12" borderId="103" xfId="7" applyFont="1" applyFill="1" applyBorder="1" applyAlignment="1">
      <alignment horizontal="center" vertical="center" wrapText="1"/>
    </xf>
    <xf numFmtId="0" fontId="10" fillId="11" borderId="25" xfId="8" applyFont="1" applyFill="1" applyBorder="1" applyAlignment="1" applyProtection="1">
      <alignment horizontal="center" vertical="center"/>
      <protection locked="0"/>
    </xf>
    <xf numFmtId="0" fontId="10" fillId="11" borderId="1" xfId="8" applyFont="1" applyFill="1" applyBorder="1" applyAlignment="1" applyProtection="1">
      <alignment horizontal="center" vertical="center"/>
      <protection locked="0"/>
    </xf>
    <xf numFmtId="0" fontId="10" fillId="11" borderId="2" xfId="8" applyFont="1" applyFill="1" applyBorder="1" applyAlignment="1" applyProtection="1">
      <alignment horizontal="center" vertical="center"/>
      <protection locked="0"/>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43" fillId="0" borderId="15" xfId="8" applyFont="1" applyBorder="1" applyAlignment="1" applyProtection="1">
      <alignment horizontal="center" vertical="center"/>
      <protection locked="0"/>
    </xf>
    <xf numFmtId="9" fontId="9" fillId="0" borderId="15" xfId="8" applyNumberFormat="1" applyFont="1" applyFill="1" applyBorder="1" applyAlignment="1" applyProtection="1">
      <alignment horizontal="center" vertical="center"/>
      <protection locked="0"/>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0" fontId="9" fillId="0" borderId="15" xfId="8" applyFont="1" applyBorder="1" applyAlignment="1" applyProtection="1">
      <alignment horizontal="center" vertical="center" wrapText="1"/>
      <protection locked="0"/>
    </xf>
    <xf numFmtId="170" fontId="9" fillId="0" borderId="15" xfId="8" applyNumberFormat="1" applyFont="1" applyBorder="1" applyAlignment="1" applyProtection="1">
      <alignment horizontal="center" vertical="center"/>
      <protection locked="0"/>
    </xf>
    <xf numFmtId="170" fontId="9" fillId="0" borderId="25" xfId="8" applyNumberFormat="1" applyFont="1" applyBorder="1" applyAlignment="1" applyProtection="1">
      <alignment horizontal="center" vertical="center"/>
      <protection locked="0"/>
    </xf>
    <xf numFmtId="170" fontId="9" fillId="0" borderId="2" xfId="8" applyNumberFormat="1"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16" fontId="9" fillId="0" borderId="15" xfId="8" applyNumberFormat="1" applyFont="1" applyFill="1" applyBorder="1" applyAlignment="1" applyProtection="1">
      <alignment horizontal="center" vertical="center"/>
      <protection locked="0"/>
    </xf>
    <xf numFmtId="16" fontId="9" fillId="0" borderId="25" xfId="8" applyNumberFormat="1" applyFont="1" applyFill="1" applyBorder="1" applyAlignment="1" applyProtection="1">
      <alignment horizontal="center" vertical="center" wrapText="1"/>
      <protection locked="0"/>
    </xf>
    <xf numFmtId="0" fontId="9" fillId="0" borderId="2" xfId="8" applyFont="1" applyFill="1" applyBorder="1" applyAlignment="1" applyProtection="1">
      <alignment horizontal="center" vertical="center" wrapText="1"/>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10" fillId="0" borderId="15" xfId="8" applyFont="1" applyBorder="1" applyAlignment="1" applyProtection="1">
      <alignment vertical="center" wrapText="1"/>
      <protection locked="0"/>
    </xf>
    <xf numFmtId="9" fontId="9" fillId="0" borderId="15" xfId="8" applyNumberFormat="1" applyFont="1" applyBorder="1" applyAlignment="1" applyProtection="1">
      <alignment horizontal="center" vertical="center" wrapText="1"/>
      <protection locked="0"/>
    </xf>
    <xf numFmtId="0" fontId="11" fillId="12" borderId="105" xfId="8" applyFont="1" applyFill="1" applyBorder="1" applyAlignment="1" applyProtection="1">
      <alignment horizontal="center" vertical="center" wrapText="1"/>
    </xf>
    <xf numFmtId="0" fontId="33" fillId="3" borderId="25" xfId="8" applyFont="1" applyFill="1" applyBorder="1" applyAlignment="1" applyProtection="1">
      <alignment horizontal="center"/>
    </xf>
    <xf numFmtId="0" fontId="33" fillId="3" borderId="1" xfId="8" applyFont="1" applyFill="1" applyBorder="1" applyAlignment="1" applyProtection="1">
      <alignment horizontal="center"/>
    </xf>
    <xf numFmtId="0" fontId="32" fillId="0" borderId="1" xfId="0" applyFont="1" applyBorder="1" applyAlignment="1"/>
    <xf numFmtId="0" fontId="32" fillId="0" borderId="2" xfId="0" applyFont="1" applyBorder="1" applyAlignment="1"/>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6" fillId="0" borderId="77"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78" xfId="8" applyFont="1" applyBorder="1" applyAlignment="1" applyProtection="1">
      <alignment vertical="top" wrapText="1"/>
      <protection locked="0"/>
    </xf>
    <xf numFmtId="0" fontId="6" fillId="0" borderId="99"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2" xfId="8" applyFont="1" applyBorder="1" applyAlignment="1" applyProtection="1">
      <alignment vertical="top" wrapText="1"/>
      <protection locked="0"/>
    </xf>
    <xf numFmtId="0" fontId="6" fillId="0" borderId="100" xfId="8" applyFont="1" applyBorder="1" applyAlignment="1" applyProtection="1">
      <alignment vertical="top" wrapText="1"/>
      <protection locked="0"/>
    </xf>
    <xf numFmtId="0" fontId="6" fillId="0" borderId="107" xfId="8" applyFont="1" applyBorder="1" applyAlignment="1" applyProtection="1">
      <alignment vertical="top" wrapText="1"/>
      <protection locked="0"/>
    </xf>
    <xf numFmtId="0" fontId="6" fillId="0" borderId="103" xfId="8" applyFont="1" applyBorder="1" applyAlignment="1" applyProtection="1">
      <alignment vertical="top" wrapText="1"/>
      <protection locked="0"/>
    </xf>
  </cellXfs>
  <cellStyles count="15">
    <cellStyle name="Euro" xfId="1"/>
    <cellStyle name="Migliaia" xfId="2" builtinId="3"/>
    <cellStyle name="Migliaia [0] 2" xfId="3"/>
    <cellStyle name="Migliaia 2" xfId="13"/>
    <cellStyle name="Normale" xfId="0" builtinId="0"/>
    <cellStyle name="Normale 2" xfId="4"/>
    <cellStyle name="Normale 2 2" xfId="12"/>
    <cellStyle name="Normale 3" xfId="5"/>
    <cellStyle name="Normale 3 2" xfId="14"/>
    <cellStyle name="Normale 4" xfId="6"/>
    <cellStyle name="Normale 5" xfId="7"/>
    <cellStyle name="Normale 6" xfId="11"/>
    <cellStyle name="Normale_OBJ_rev09" xfId="8"/>
    <cellStyle name="Valuta" xfId="10" builtinId="4"/>
    <cellStyle name="Währung" xfId="9"/>
  </cellStyles>
  <dxfs count="10">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colors>
    <mruColors>
      <color rgb="FFA7F9CE"/>
      <color rgb="FFA0D2AC"/>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WhiteSpace="0" view="pageLayout" topLeftCell="A5" zoomScaleNormal="100" zoomScaleSheetLayoutView="100" workbookViewId="0">
      <selection activeCell="B64" sqref="B64"/>
    </sheetView>
  </sheetViews>
  <sheetFormatPr defaultColWidth="9.140625" defaultRowHeight="12.95" customHeight="1" x14ac:dyDescent="0.25"/>
  <cols>
    <col min="1" max="1" width="4.140625" style="303" customWidth="1"/>
    <col min="2" max="2" width="43.5703125" customWidth="1"/>
    <col min="3" max="3" width="12.85546875" style="303" customWidth="1"/>
    <col min="4" max="4" width="64.28515625" customWidth="1"/>
    <col min="5" max="5" width="42.42578125" style="52" customWidth="1"/>
    <col min="6" max="7" width="9.140625" style="51" hidden="1" customWidth="1"/>
    <col min="8" max="16384" width="9.140625" style="51"/>
  </cols>
  <sheetData>
    <row r="1" spans="1:5" s="50" customFormat="1" ht="29.25" customHeight="1" x14ac:dyDescent="0.25">
      <c r="A1" s="302" t="s">
        <v>277</v>
      </c>
      <c r="B1" s="302" t="s">
        <v>280</v>
      </c>
      <c r="C1" s="302" t="s">
        <v>58</v>
      </c>
      <c r="D1" s="302" t="s">
        <v>279</v>
      </c>
      <c r="E1" s="302" t="s">
        <v>278</v>
      </c>
    </row>
    <row r="2" spans="1:5" ht="11.25" customHeight="1" x14ac:dyDescent="0.25">
      <c r="A2" s="303">
        <v>1</v>
      </c>
      <c r="B2" t="s">
        <v>3</v>
      </c>
      <c r="C2" s="303">
        <v>1</v>
      </c>
      <c r="D2" t="s">
        <v>16</v>
      </c>
      <c r="E2" s="80" t="s">
        <v>437</v>
      </c>
    </row>
    <row r="3" spans="1:5" ht="11.25" customHeight="1" x14ac:dyDescent="0.25">
      <c r="C3" s="303">
        <v>2</v>
      </c>
      <c r="D3" t="s">
        <v>17</v>
      </c>
      <c r="E3" s="80" t="s">
        <v>437</v>
      </c>
    </row>
    <row r="4" spans="1:5" ht="11.25" customHeight="1" x14ac:dyDescent="0.25">
      <c r="C4" s="303">
        <v>3</v>
      </c>
      <c r="D4" t="s">
        <v>18</v>
      </c>
      <c r="E4" s="80" t="s">
        <v>439</v>
      </c>
    </row>
    <row r="5" spans="1:5" ht="11.25" customHeight="1" x14ac:dyDescent="0.25">
      <c r="C5" s="303">
        <v>4</v>
      </c>
      <c r="D5" t="s">
        <v>19</v>
      </c>
      <c r="E5" s="80" t="s">
        <v>439</v>
      </c>
    </row>
    <row r="6" spans="1:5" ht="11.25" customHeight="1" x14ac:dyDescent="0.25">
      <c r="C6" s="303">
        <v>5</v>
      </c>
      <c r="D6" t="s">
        <v>20</v>
      </c>
      <c r="E6" s="80" t="s">
        <v>440</v>
      </c>
    </row>
    <row r="7" spans="1:5" ht="11.25" customHeight="1" x14ac:dyDescent="0.25">
      <c r="C7" s="303">
        <v>6</v>
      </c>
      <c r="D7" t="s">
        <v>21</v>
      </c>
      <c r="E7" s="80" t="s">
        <v>440</v>
      </c>
    </row>
    <row r="8" spans="1:5" ht="11.25" customHeight="1" x14ac:dyDescent="0.25">
      <c r="C8" s="303">
        <v>7</v>
      </c>
      <c r="D8" t="s">
        <v>22</v>
      </c>
      <c r="E8" s="80" t="s">
        <v>437</v>
      </c>
    </row>
    <row r="9" spans="1:5" ht="11.25" customHeight="1" x14ac:dyDescent="0.25">
      <c r="C9" s="303">
        <v>8</v>
      </c>
      <c r="D9" t="s">
        <v>23</v>
      </c>
      <c r="E9" s="80" t="s">
        <v>437</v>
      </c>
    </row>
    <row r="10" spans="1:5" ht="11.25" customHeight="1" x14ac:dyDescent="0.25">
      <c r="C10" s="303">
        <v>11</v>
      </c>
      <c r="D10" t="s">
        <v>24</v>
      </c>
      <c r="E10" s="80" t="s">
        <v>437</v>
      </c>
    </row>
    <row r="11" spans="1:5" ht="11.25" customHeight="1" x14ac:dyDescent="0.25">
      <c r="A11" s="303">
        <v>3</v>
      </c>
      <c r="B11" t="s">
        <v>4</v>
      </c>
      <c r="C11" s="303">
        <v>1</v>
      </c>
      <c r="D11" t="s">
        <v>25</v>
      </c>
      <c r="E11" s="80" t="s">
        <v>441</v>
      </c>
    </row>
    <row r="12" spans="1:5" ht="11.25" customHeight="1" x14ac:dyDescent="0.25">
      <c r="C12" s="303">
        <v>2</v>
      </c>
      <c r="D12" t="s">
        <v>26</v>
      </c>
      <c r="E12" s="80" t="s">
        <v>441</v>
      </c>
    </row>
    <row r="13" spans="1:5" ht="11.25" customHeight="1" x14ac:dyDescent="0.25">
      <c r="A13" s="303">
        <v>4</v>
      </c>
      <c r="B13" t="s">
        <v>5</v>
      </c>
      <c r="C13" s="303">
        <v>1</v>
      </c>
      <c r="D13" t="s">
        <v>27</v>
      </c>
      <c r="E13" s="80" t="s">
        <v>437</v>
      </c>
    </row>
    <row r="14" spans="1:5" ht="11.25" customHeight="1" x14ac:dyDescent="0.25">
      <c r="C14" s="303">
        <v>2</v>
      </c>
      <c r="D14" t="s">
        <v>28</v>
      </c>
      <c r="E14" s="80" t="s">
        <v>437</v>
      </c>
    </row>
    <row r="15" spans="1:5" ht="11.25" customHeight="1" x14ac:dyDescent="0.25">
      <c r="C15" s="303">
        <v>6</v>
      </c>
      <c r="D15" t="s">
        <v>30</v>
      </c>
      <c r="E15" s="80" t="s">
        <v>437</v>
      </c>
    </row>
    <row r="16" spans="1:5" ht="11.25" customHeight="1" x14ac:dyDescent="0.25">
      <c r="A16" s="303">
        <v>5</v>
      </c>
      <c r="B16" s="301" t="s">
        <v>442</v>
      </c>
      <c r="C16" s="303">
        <v>1</v>
      </c>
      <c r="D16" s="299" t="s">
        <v>31</v>
      </c>
      <c r="E16" s="300" t="s">
        <v>335</v>
      </c>
    </row>
    <row r="17" spans="1:5" ht="11.25" customHeight="1" x14ac:dyDescent="0.25">
      <c r="C17" s="303">
        <v>2</v>
      </c>
      <c r="D17" t="s">
        <v>32</v>
      </c>
      <c r="E17" s="80" t="s">
        <v>437</v>
      </c>
    </row>
    <row r="18" spans="1:5" ht="11.25" customHeight="1" x14ac:dyDescent="0.25">
      <c r="A18" s="303">
        <v>6</v>
      </c>
      <c r="B18" t="s">
        <v>7</v>
      </c>
      <c r="C18" s="303">
        <v>1</v>
      </c>
      <c r="D18" t="s">
        <v>33</v>
      </c>
      <c r="E18" s="80" t="s">
        <v>437</v>
      </c>
    </row>
    <row r="19" spans="1:5" ht="11.25" customHeight="1" x14ac:dyDescent="0.25">
      <c r="C19" s="303">
        <v>2</v>
      </c>
      <c r="D19" s="299" t="s">
        <v>34</v>
      </c>
      <c r="E19" s="80" t="s">
        <v>335</v>
      </c>
    </row>
    <row r="20" spans="1:5" ht="11.25" customHeight="1" x14ac:dyDescent="0.25">
      <c r="A20" s="303">
        <v>8</v>
      </c>
      <c r="B20" t="s">
        <v>8</v>
      </c>
      <c r="C20" s="303">
        <v>1</v>
      </c>
      <c r="D20" t="s">
        <v>35</v>
      </c>
      <c r="E20" s="80" t="s">
        <v>440</v>
      </c>
    </row>
    <row r="21" spans="1:5" ht="11.25" customHeight="1" x14ac:dyDescent="0.3">
      <c r="C21" s="303">
        <v>2</v>
      </c>
      <c r="D21" s="1" t="s">
        <v>36</v>
      </c>
      <c r="E21" s="80" t="s">
        <v>440</v>
      </c>
    </row>
    <row r="22" spans="1:5" ht="11.25" customHeight="1" x14ac:dyDescent="0.3">
      <c r="A22" s="303">
        <v>9</v>
      </c>
      <c r="B22" s="1" t="s">
        <v>444</v>
      </c>
      <c r="C22" s="303">
        <v>1</v>
      </c>
      <c r="D22" t="s">
        <v>37</v>
      </c>
      <c r="E22" s="80" t="s">
        <v>440</v>
      </c>
    </row>
    <row r="23" spans="1:5" ht="11.25" customHeight="1" x14ac:dyDescent="0.3">
      <c r="B23" t="s">
        <v>443</v>
      </c>
      <c r="C23" s="303">
        <v>2</v>
      </c>
      <c r="D23" t="s">
        <v>38</v>
      </c>
      <c r="E23" s="80" t="s">
        <v>440</v>
      </c>
    </row>
    <row r="24" spans="1:5" ht="11.25" customHeight="1" x14ac:dyDescent="0.3">
      <c r="C24" s="303">
        <v>3</v>
      </c>
      <c r="D24" t="s">
        <v>39</v>
      </c>
      <c r="E24" s="80" t="s">
        <v>440</v>
      </c>
    </row>
    <row r="25" spans="1:5" ht="11.25" customHeight="1" x14ac:dyDescent="0.3">
      <c r="C25" s="303">
        <v>4</v>
      </c>
      <c r="D25" t="s">
        <v>40</v>
      </c>
      <c r="E25" s="80" t="s">
        <v>440</v>
      </c>
    </row>
    <row r="26" spans="1:5" ht="11.25" customHeight="1" x14ac:dyDescent="0.3">
      <c r="C26" s="303">
        <v>7</v>
      </c>
      <c r="D26" s="299" t="s">
        <v>41</v>
      </c>
      <c r="E26" s="80" t="s">
        <v>335</v>
      </c>
    </row>
    <row r="27" spans="1:5" ht="11.25" customHeight="1" x14ac:dyDescent="0.25">
      <c r="C27" s="303">
        <v>8</v>
      </c>
      <c r="D27" s="299" t="s">
        <v>42</v>
      </c>
      <c r="E27" s="80" t="s">
        <v>335</v>
      </c>
    </row>
    <row r="28" spans="1:5" ht="11.25" customHeight="1" x14ac:dyDescent="0.25">
      <c r="A28" s="303">
        <v>10</v>
      </c>
      <c r="B28" t="s">
        <v>10</v>
      </c>
      <c r="C28" s="303">
        <v>2</v>
      </c>
      <c r="D28" s="299" t="s">
        <v>43</v>
      </c>
      <c r="E28" s="80" t="s">
        <v>335</v>
      </c>
    </row>
    <row r="29" spans="1:5" ht="11.25" customHeight="1" x14ac:dyDescent="0.25">
      <c r="C29" s="303">
        <v>5</v>
      </c>
      <c r="D29" t="s">
        <v>44</v>
      </c>
      <c r="E29" s="80" t="s">
        <v>440</v>
      </c>
    </row>
    <row r="30" spans="1:5" ht="11.25" customHeight="1" x14ac:dyDescent="0.3">
      <c r="A30" s="303">
        <v>12</v>
      </c>
      <c r="B30" t="s">
        <v>11</v>
      </c>
      <c r="C30" s="303">
        <v>1</v>
      </c>
      <c r="D30" t="s">
        <v>45</v>
      </c>
      <c r="E30" s="80" t="s">
        <v>438</v>
      </c>
    </row>
    <row r="31" spans="1:5" ht="11.25" customHeight="1" x14ac:dyDescent="0.25">
      <c r="C31" s="303">
        <v>2</v>
      </c>
      <c r="D31" s="299" t="s">
        <v>46</v>
      </c>
      <c r="E31" s="80" t="s">
        <v>438</v>
      </c>
    </row>
    <row r="32" spans="1:5" ht="11.25" customHeight="1" x14ac:dyDescent="0.3">
      <c r="C32" s="303">
        <v>3</v>
      </c>
      <c r="D32" t="s">
        <v>47</v>
      </c>
      <c r="E32" s="80" t="s">
        <v>438</v>
      </c>
    </row>
    <row r="33" spans="1:5" ht="11.25" customHeight="1" x14ac:dyDescent="0.3">
      <c r="C33" s="303">
        <v>4</v>
      </c>
      <c r="D33" t="s">
        <v>48</v>
      </c>
      <c r="E33" s="80" t="s">
        <v>335</v>
      </c>
    </row>
    <row r="34" spans="1:5" ht="11.25" customHeight="1" x14ac:dyDescent="0.3">
      <c r="C34" s="303">
        <v>6</v>
      </c>
      <c r="D34" t="s">
        <v>49</v>
      </c>
      <c r="E34" s="80" t="s">
        <v>335</v>
      </c>
    </row>
    <row r="35" spans="1:5" ht="11.25" customHeight="1" x14ac:dyDescent="0.3">
      <c r="C35" s="303">
        <v>7</v>
      </c>
      <c r="D35" s="1" t="s">
        <v>50</v>
      </c>
      <c r="E35" s="80" t="s">
        <v>438</v>
      </c>
    </row>
    <row r="36" spans="1:5" ht="11.25" customHeight="1" x14ac:dyDescent="0.3">
      <c r="C36" s="303">
        <v>8</v>
      </c>
      <c r="D36" s="299" t="s">
        <v>51</v>
      </c>
      <c r="E36" s="80" t="s">
        <v>335</v>
      </c>
    </row>
    <row r="37" spans="1:5" ht="11.25" customHeight="1" x14ac:dyDescent="0.3">
      <c r="C37" s="303">
        <v>9</v>
      </c>
      <c r="D37" t="s">
        <v>52</v>
      </c>
      <c r="E37" s="80" t="s">
        <v>437</v>
      </c>
    </row>
    <row r="38" spans="1:5" ht="11.25" customHeight="1" x14ac:dyDescent="0.3">
      <c r="A38" s="303">
        <v>13</v>
      </c>
      <c r="B38" t="s">
        <v>345</v>
      </c>
      <c r="C38" s="303">
        <v>7</v>
      </c>
      <c r="D38" s="299" t="s">
        <v>346</v>
      </c>
      <c r="E38" s="80" t="s">
        <v>335</v>
      </c>
    </row>
    <row r="39" spans="1:5" ht="11.25" customHeight="1" x14ac:dyDescent="0.25">
      <c r="A39" s="303">
        <v>14</v>
      </c>
      <c r="B39" t="s">
        <v>12</v>
      </c>
      <c r="C39" s="303">
        <v>2</v>
      </c>
      <c r="D39" t="s">
        <v>53</v>
      </c>
      <c r="E39" s="80" t="s">
        <v>441</v>
      </c>
    </row>
    <row r="40" spans="1:5" ht="11.25" customHeight="1" x14ac:dyDescent="0.25">
      <c r="C40" s="303">
        <v>4</v>
      </c>
      <c r="D40" t="s">
        <v>54</v>
      </c>
      <c r="E40" s="80" t="s">
        <v>439</v>
      </c>
    </row>
    <row r="41" spans="1:5" ht="11.25" customHeight="1" x14ac:dyDescent="0.3">
      <c r="A41" s="303">
        <v>15</v>
      </c>
      <c r="B41" s="1" t="s">
        <v>13</v>
      </c>
      <c r="C41" s="303">
        <v>1</v>
      </c>
      <c r="D41" t="s">
        <v>55</v>
      </c>
      <c r="E41" s="80" t="s">
        <v>441</v>
      </c>
    </row>
    <row r="42" spans="1:5" ht="11.25" customHeight="1" x14ac:dyDescent="0.3">
      <c r="B42" s="1"/>
      <c r="C42" s="303">
        <v>2</v>
      </c>
      <c r="D42" t="s">
        <v>445</v>
      </c>
      <c r="E42" s="80" t="s">
        <v>437</v>
      </c>
    </row>
    <row r="43" spans="1:5" ht="11.25" customHeight="1" x14ac:dyDescent="0.3">
      <c r="C43" s="303">
        <v>3</v>
      </c>
      <c r="D43" s="299" t="s">
        <v>347</v>
      </c>
      <c r="E43" s="80" t="s">
        <v>335</v>
      </c>
    </row>
    <row r="44" spans="1:5" ht="11.25" customHeight="1" x14ac:dyDescent="0.3">
      <c r="A44" s="303">
        <v>16</v>
      </c>
      <c r="B44" t="s">
        <v>14</v>
      </c>
      <c r="C44" s="303">
        <v>1</v>
      </c>
      <c r="D44" s="299" t="s">
        <v>56</v>
      </c>
      <c r="E44" s="80" t="s">
        <v>335</v>
      </c>
    </row>
    <row r="45" spans="1:5" ht="11.25" customHeight="1" x14ac:dyDescent="0.3">
      <c r="A45" s="303">
        <v>19</v>
      </c>
      <c r="B45" t="s">
        <v>15</v>
      </c>
      <c r="C45" s="303">
        <v>1</v>
      </c>
      <c r="D45" s="299" t="s">
        <v>57</v>
      </c>
      <c r="E45" s="80" t="s">
        <v>335</v>
      </c>
    </row>
    <row r="46" spans="1:5" ht="11.25" customHeight="1" x14ac:dyDescent="0.3">
      <c r="A46" s="303">
        <v>20</v>
      </c>
      <c r="B46" t="s">
        <v>348</v>
      </c>
      <c r="C46" s="303">
        <v>1</v>
      </c>
      <c r="D46" t="s">
        <v>352</v>
      </c>
      <c r="E46" s="80" t="s">
        <v>439</v>
      </c>
    </row>
    <row r="47" spans="1:5" ht="11.25" customHeight="1" x14ac:dyDescent="0.25">
      <c r="C47" s="303">
        <v>2</v>
      </c>
      <c r="D47" t="s">
        <v>353</v>
      </c>
      <c r="E47" s="80" t="s">
        <v>439</v>
      </c>
    </row>
    <row r="48" spans="1:5" ht="11.25" customHeight="1" x14ac:dyDescent="0.3">
      <c r="C48" s="303">
        <v>3</v>
      </c>
      <c r="D48" t="s">
        <v>354</v>
      </c>
      <c r="E48" s="80" t="s">
        <v>439</v>
      </c>
    </row>
    <row r="49" spans="1:5" ht="11.25" customHeight="1" x14ac:dyDescent="0.3">
      <c r="A49" s="303">
        <v>50</v>
      </c>
      <c r="B49" t="s">
        <v>349</v>
      </c>
      <c r="C49" s="303">
        <v>1</v>
      </c>
      <c r="D49" t="s">
        <v>350</v>
      </c>
      <c r="E49" s="80" t="s">
        <v>439</v>
      </c>
    </row>
    <row r="50" spans="1:5" ht="11.25" customHeight="1" x14ac:dyDescent="0.3">
      <c r="C50" s="303">
        <v>2</v>
      </c>
      <c r="D50" t="s">
        <v>351</v>
      </c>
      <c r="E50" s="80" t="s">
        <v>439</v>
      </c>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6" type="noConversion"/>
  <pageMargins left="0.39370078740157483" right="0.39370078740157483" top="0.67" bottom="0.19685039370078741" header="0.19685039370078741" footer="0.19685039370078741"/>
  <pageSetup paperSize="9" scale="83" orientation="landscape" r:id="rId4"/>
  <headerFooter alignWithMargins="0">
    <oddHeader xml:space="preserve">&amp;C
COMUNE DI CANDIOLO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WhiteSpace="0" view="pageLayout" zoomScaleNormal="100" workbookViewId="0">
      <selection activeCell="N27" sqref="N27"/>
    </sheetView>
  </sheetViews>
  <sheetFormatPr defaultColWidth="9.140625" defaultRowHeight="12.75" x14ac:dyDescent="0.2"/>
  <cols>
    <col min="1" max="7" width="9.140625" style="4"/>
    <col min="8" max="8" width="10.140625" style="4" bestFit="1" customWidth="1"/>
    <col min="9" max="9" width="9.140625" style="4"/>
    <col min="10" max="10" width="9.7109375" style="4" customWidth="1"/>
    <col min="11" max="11" width="11.42578125" style="4" customWidth="1"/>
    <col min="12" max="12" width="13.85546875" style="4" customWidth="1"/>
    <col min="13" max="13" width="9.140625" style="4"/>
    <col min="14" max="14" width="19" style="4" bestFit="1" customWidth="1"/>
    <col min="15" max="16384" width="9.140625" style="4"/>
  </cols>
  <sheetData>
    <row r="1" spans="1:15" ht="21.75" customHeight="1" thickBot="1" x14ac:dyDescent="0.25">
      <c r="A1" s="526"/>
      <c r="B1" s="527"/>
      <c r="C1" s="527"/>
      <c r="D1" s="527"/>
      <c r="E1" s="527"/>
      <c r="F1" s="527"/>
      <c r="G1" s="527"/>
      <c r="H1" s="527"/>
      <c r="I1" s="527"/>
      <c r="J1" s="527"/>
      <c r="K1" s="108" t="s">
        <v>115</v>
      </c>
      <c r="L1" s="109">
        <v>2018</v>
      </c>
    </row>
    <row r="2" spans="1:15" ht="24.75" customHeight="1" thickBot="1" x14ac:dyDescent="0.25">
      <c r="A2" s="528" t="s">
        <v>245</v>
      </c>
      <c r="B2" s="529"/>
      <c r="C2" s="529"/>
      <c r="D2" s="529"/>
      <c r="E2" s="529"/>
      <c r="F2" s="529"/>
      <c r="G2" s="529"/>
      <c r="H2" s="529"/>
      <c r="I2" s="529"/>
      <c r="J2" s="529"/>
      <c r="K2" s="529"/>
      <c r="L2" s="530"/>
    </row>
    <row r="3" spans="1:15" ht="13.5" customHeight="1" x14ac:dyDescent="0.2">
      <c r="A3" s="501" t="s">
        <v>246</v>
      </c>
      <c r="B3" s="502"/>
      <c r="C3" s="502"/>
      <c r="D3" s="502"/>
      <c r="E3" s="502"/>
      <c r="F3" s="502"/>
      <c r="G3" s="502"/>
      <c r="H3" s="502"/>
      <c r="I3" s="502"/>
      <c r="J3" s="502"/>
      <c r="K3" s="502"/>
      <c r="L3" s="503"/>
      <c r="M3" s="24"/>
    </row>
    <row r="4" spans="1:15" ht="15" customHeight="1" x14ac:dyDescent="0.2">
      <c r="A4" s="504" t="s">
        <v>118</v>
      </c>
      <c r="B4" s="505"/>
      <c r="C4" s="505"/>
      <c r="D4" s="505"/>
      <c r="E4" s="480">
        <v>2015</v>
      </c>
      <c r="F4" s="480"/>
      <c r="G4" s="532">
        <v>2016</v>
      </c>
      <c r="H4" s="533"/>
      <c r="I4" s="532">
        <v>2017</v>
      </c>
      <c r="J4" s="533"/>
      <c r="K4" s="506">
        <v>2018</v>
      </c>
      <c r="L4" s="507"/>
      <c r="M4" s="24"/>
      <c r="N4" s="5"/>
    </row>
    <row r="5" spans="1:15" ht="12.75" customHeight="1" x14ac:dyDescent="0.2">
      <c r="A5" s="494" t="s">
        <v>247</v>
      </c>
      <c r="B5" s="495"/>
      <c r="C5" s="495"/>
      <c r="D5" s="495"/>
      <c r="E5" s="524">
        <v>1</v>
      </c>
      <c r="F5" s="525"/>
      <c r="G5" s="524">
        <v>1</v>
      </c>
      <c r="H5" s="525"/>
      <c r="I5" s="524">
        <v>1</v>
      </c>
      <c r="J5" s="525"/>
      <c r="K5" s="515">
        <v>1</v>
      </c>
      <c r="L5" s="516"/>
    </row>
    <row r="6" spans="1:15" ht="12.75" customHeight="1" x14ac:dyDescent="0.2">
      <c r="A6" s="522" t="s">
        <v>248</v>
      </c>
      <c r="B6" s="523"/>
      <c r="C6" s="523"/>
      <c r="D6" s="523"/>
      <c r="E6" s="524">
        <v>3</v>
      </c>
      <c r="F6" s="525"/>
      <c r="G6" s="524">
        <v>3</v>
      </c>
      <c r="H6" s="525"/>
      <c r="I6" s="524">
        <v>3</v>
      </c>
      <c r="J6" s="525"/>
      <c r="K6" s="515">
        <v>3</v>
      </c>
      <c r="L6" s="516"/>
      <c r="N6" s="5"/>
    </row>
    <row r="7" spans="1:15" x14ac:dyDescent="0.2">
      <c r="A7" s="522" t="s">
        <v>249</v>
      </c>
      <c r="B7" s="523"/>
      <c r="C7" s="523"/>
      <c r="D7" s="523"/>
      <c r="E7" s="524">
        <v>8</v>
      </c>
      <c r="F7" s="525"/>
      <c r="G7" s="524">
        <v>8</v>
      </c>
      <c r="H7" s="525"/>
      <c r="I7" s="524">
        <v>8</v>
      </c>
      <c r="J7" s="525"/>
      <c r="K7" s="515">
        <v>8.25</v>
      </c>
      <c r="L7" s="516"/>
      <c r="M7" s="4">
        <f>((7/12*12)+(1/12*11)+(1/12*4))</f>
        <v>8.25</v>
      </c>
      <c r="N7" s="4" t="s">
        <v>465</v>
      </c>
    </row>
    <row r="8" spans="1:15" ht="13.5" thickBot="1" x14ac:dyDescent="0.25">
      <c r="A8" s="517" t="s">
        <v>250</v>
      </c>
      <c r="B8" s="518"/>
      <c r="C8" s="518"/>
      <c r="D8" s="518"/>
      <c r="E8" s="531">
        <f>SUM(E5:F7)</f>
        <v>12</v>
      </c>
      <c r="F8" s="531"/>
      <c r="G8" s="531">
        <f>SUM(G5:H7)</f>
        <v>12</v>
      </c>
      <c r="H8" s="531"/>
      <c r="I8" s="531">
        <f>SUM(I5:J7)</f>
        <v>12</v>
      </c>
      <c r="J8" s="531"/>
      <c r="K8" s="531">
        <f>SUM(K5:L7)</f>
        <v>12.25</v>
      </c>
      <c r="L8" s="534"/>
    </row>
    <row r="9" spans="1:15" s="15" customFormat="1" ht="22.5" customHeight="1" thickBot="1" x14ac:dyDescent="0.25">
      <c r="A9" s="499"/>
      <c r="B9" s="438"/>
      <c r="C9" s="438"/>
      <c r="D9" s="438"/>
      <c r="E9" s="438"/>
      <c r="F9" s="438"/>
      <c r="G9" s="438"/>
      <c r="H9" s="438"/>
      <c r="I9" s="438"/>
      <c r="J9" s="438"/>
      <c r="K9" s="438"/>
      <c r="L9" s="500"/>
    </row>
    <row r="10" spans="1:15" x14ac:dyDescent="0.2">
      <c r="A10" s="501" t="s">
        <v>251</v>
      </c>
      <c r="B10" s="502"/>
      <c r="C10" s="502"/>
      <c r="D10" s="502"/>
      <c r="E10" s="502"/>
      <c r="F10" s="502"/>
      <c r="G10" s="502"/>
      <c r="H10" s="502"/>
      <c r="I10" s="502"/>
      <c r="J10" s="502"/>
      <c r="K10" s="502"/>
      <c r="L10" s="503"/>
    </row>
    <row r="11" spans="1:15" x14ac:dyDescent="0.2">
      <c r="A11" s="504" t="s">
        <v>118</v>
      </c>
      <c r="B11" s="505"/>
      <c r="C11" s="505"/>
      <c r="D11" s="505"/>
      <c r="E11" s="480">
        <f>$L$1 - 3</f>
        <v>2015</v>
      </c>
      <c r="F11" s="480"/>
      <c r="G11" s="480">
        <f>$L$1-2</f>
        <v>2016</v>
      </c>
      <c r="H11" s="480"/>
      <c r="I11" s="480">
        <f>$L$1-1</f>
        <v>2017</v>
      </c>
      <c r="J11" s="480"/>
      <c r="K11" s="506">
        <f>$L$1</f>
        <v>2018</v>
      </c>
      <c r="L11" s="507"/>
    </row>
    <row r="12" spans="1:15" ht="13.15" x14ac:dyDescent="0.25">
      <c r="A12" s="494" t="s">
        <v>247</v>
      </c>
      <c r="B12" s="495"/>
      <c r="C12" s="495"/>
      <c r="D12" s="495"/>
      <c r="E12" s="496">
        <v>57</v>
      </c>
      <c r="F12" s="496"/>
      <c r="G12" s="496">
        <v>58</v>
      </c>
      <c r="H12" s="496"/>
      <c r="I12" s="496">
        <v>59</v>
      </c>
      <c r="J12" s="496"/>
      <c r="K12" s="515">
        <v>60</v>
      </c>
      <c r="L12" s="516"/>
    </row>
    <row r="13" spans="1:15" ht="13.15" x14ac:dyDescent="0.25">
      <c r="A13" s="522" t="s">
        <v>248</v>
      </c>
      <c r="B13" s="523"/>
      <c r="C13" s="523"/>
      <c r="D13" s="523"/>
      <c r="E13" s="496">
        <v>51.33</v>
      </c>
      <c r="F13" s="496"/>
      <c r="G13" s="496">
        <v>52.33</v>
      </c>
      <c r="H13" s="496"/>
      <c r="I13" s="496">
        <v>53.33</v>
      </c>
      <c r="J13" s="496"/>
      <c r="K13" s="515">
        <v>54.33</v>
      </c>
      <c r="L13" s="516"/>
    </row>
    <row r="14" spans="1:15" ht="13.15" x14ac:dyDescent="0.25">
      <c r="A14" s="522" t="s">
        <v>249</v>
      </c>
      <c r="B14" s="523"/>
      <c r="C14" s="523"/>
      <c r="D14" s="523"/>
      <c r="E14" s="496">
        <v>47.87</v>
      </c>
      <c r="F14" s="496"/>
      <c r="G14" s="524">
        <v>48.87</v>
      </c>
      <c r="H14" s="525"/>
      <c r="I14" s="524">
        <v>49.87</v>
      </c>
      <c r="J14" s="525"/>
      <c r="K14" s="515">
        <v>50.87</v>
      </c>
      <c r="L14" s="516"/>
    </row>
    <row r="15" spans="1:15" ht="13.5" thickBot="1" x14ac:dyDescent="0.25">
      <c r="A15" s="517" t="s">
        <v>252</v>
      </c>
      <c r="B15" s="518"/>
      <c r="C15" s="518"/>
      <c r="D15" s="518"/>
      <c r="E15" s="519">
        <f>SUM(E12:F14)/3</f>
        <v>52.066666666666663</v>
      </c>
      <c r="F15" s="519"/>
      <c r="G15" s="519">
        <f>SUM(G12:H14)/3</f>
        <v>53.066666666666663</v>
      </c>
      <c r="H15" s="519"/>
      <c r="I15" s="519">
        <f>SUM(I12:J14)/3</f>
        <v>54.066666666666663</v>
      </c>
      <c r="J15" s="519"/>
      <c r="K15" s="519">
        <f>SUM(K12:L14)/3</f>
        <v>55.066666666666663</v>
      </c>
      <c r="L15" s="521"/>
      <c r="O15" s="42"/>
    </row>
    <row r="16" spans="1:15" ht="32.25" customHeight="1" thickBot="1" x14ac:dyDescent="0.3">
      <c r="A16" s="499"/>
      <c r="B16" s="438"/>
      <c r="C16" s="438"/>
      <c r="D16" s="438"/>
      <c r="E16" s="438"/>
      <c r="F16" s="438"/>
      <c r="G16" s="438"/>
      <c r="H16" s="438"/>
      <c r="I16" s="438"/>
      <c r="J16" s="438"/>
      <c r="K16" s="438"/>
      <c r="L16" s="500"/>
    </row>
    <row r="17" spans="1:13" ht="13.15" x14ac:dyDescent="0.25">
      <c r="A17" s="501" t="s">
        <v>253</v>
      </c>
      <c r="B17" s="502"/>
      <c r="C17" s="502"/>
      <c r="D17" s="502"/>
      <c r="E17" s="502"/>
      <c r="F17" s="502"/>
      <c r="G17" s="502"/>
      <c r="H17" s="502"/>
      <c r="I17" s="502"/>
      <c r="J17" s="502"/>
      <c r="K17" s="502"/>
      <c r="L17" s="503"/>
    </row>
    <row r="18" spans="1:13" ht="13.15" x14ac:dyDescent="0.25">
      <c r="A18" s="504" t="s">
        <v>118</v>
      </c>
      <c r="B18" s="505"/>
      <c r="C18" s="505"/>
      <c r="D18" s="505"/>
      <c r="E18" s="480">
        <f>$L$1 - 3</f>
        <v>2015</v>
      </c>
      <c r="F18" s="480"/>
      <c r="G18" s="480">
        <f>$L$1-2</f>
        <v>2016</v>
      </c>
      <c r="H18" s="480"/>
      <c r="I18" s="480">
        <f>$L$1-1</f>
        <v>2017</v>
      </c>
      <c r="J18" s="480"/>
      <c r="K18" s="506">
        <f>$L$1</f>
        <v>2018</v>
      </c>
      <c r="L18" s="507"/>
    </row>
    <row r="19" spans="1:13" ht="13.15" x14ac:dyDescent="0.25">
      <c r="A19" s="494" t="s">
        <v>254</v>
      </c>
      <c r="B19" s="495"/>
      <c r="C19" s="495"/>
      <c r="D19" s="495"/>
      <c r="E19" s="520">
        <v>0.47810000000000002</v>
      </c>
      <c r="F19" s="520"/>
      <c r="G19" s="520">
        <v>0.44269999999999998</v>
      </c>
      <c r="H19" s="520"/>
      <c r="I19" s="520">
        <v>0.66049999999999998</v>
      </c>
      <c r="J19" s="520"/>
      <c r="K19" s="508">
        <v>0.64780000000000004</v>
      </c>
      <c r="L19" s="509"/>
      <c r="M19" s="84"/>
    </row>
    <row r="20" spans="1:13" ht="13.9" thickBot="1" x14ac:dyDescent="0.3">
      <c r="A20" s="510" t="s">
        <v>255</v>
      </c>
      <c r="B20" s="511"/>
      <c r="C20" s="511"/>
      <c r="D20" s="511"/>
      <c r="E20" s="512">
        <v>0.12180000000000001</v>
      </c>
      <c r="F20" s="512"/>
      <c r="G20" s="512">
        <v>0.1</v>
      </c>
      <c r="H20" s="512"/>
      <c r="I20" s="512">
        <v>0.34770000000000001</v>
      </c>
      <c r="J20" s="512"/>
      <c r="K20" s="513">
        <v>0.3518</v>
      </c>
      <c r="L20" s="514"/>
      <c r="M20" s="84"/>
    </row>
    <row r="21" spans="1:13" ht="13.15" x14ac:dyDescent="0.25">
      <c r="A21" s="46"/>
      <c r="B21" s="47"/>
      <c r="C21" s="47"/>
      <c r="D21" s="47"/>
      <c r="E21" s="437"/>
      <c r="F21" s="437"/>
      <c r="G21" s="437"/>
      <c r="H21" s="437"/>
      <c r="I21" s="437"/>
      <c r="J21" s="437"/>
      <c r="K21" s="47"/>
      <c r="L21" s="48"/>
    </row>
    <row r="22" spans="1:13" ht="13.15" x14ac:dyDescent="0.25">
      <c r="A22" s="499"/>
      <c r="B22" s="438"/>
      <c r="C22" s="438"/>
      <c r="D22" s="438"/>
      <c r="E22" s="438"/>
      <c r="F22" s="438"/>
      <c r="G22" s="438"/>
      <c r="H22" s="438"/>
      <c r="I22" s="438"/>
      <c r="J22" s="438"/>
      <c r="K22" s="438"/>
      <c r="L22" s="500"/>
    </row>
    <row r="23" spans="1:13" ht="13.15" x14ac:dyDescent="0.25">
      <c r="A23" s="46"/>
      <c r="B23" s="47"/>
      <c r="C23" s="47"/>
      <c r="D23" s="47"/>
      <c r="E23" s="47"/>
      <c r="F23" s="47"/>
      <c r="G23" s="47"/>
      <c r="H23" s="47"/>
      <c r="I23" s="47"/>
      <c r="J23" s="47"/>
      <c r="K23" s="47"/>
      <c r="L23" s="48"/>
    </row>
    <row r="24" spans="1:13" ht="13.9" thickBot="1" x14ac:dyDescent="0.3">
      <c r="A24" s="46"/>
      <c r="B24" s="47"/>
      <c r="C24" s="47"/>
      <c r="D24" s="47"/>
      <c r="E24" s="47"/>
      <c r="F24" s="47"/>
      <c r="G24" s="47"/>
      <c r="H24" s="47"/>
      <c r="I24" s="47"/>
      <c r="J24" s="47"/>
      <c r="K24" s="47"/>
      <c r="L24" s="48"/>
    </row>
    <row r="25" spans="1:13" ht="13.15" x14ac:dyDescent="0.25">
      <c r="A25" s="501" t="s">
        <v>256</v>
      </c>
      <c r="B25" s="502"/>
      <c r="C25" s="502"/>
      <c r="D25" s="502"/>
      <c r="E25" s="502"/>
      <c r="F25" s="502"/>
      <c r="G25" s="502"/>
      <c r="H25" s="502"/>
      <c r="I25" s="502"/>
      <c r="J25" s="502"/>
      <c r="K25" s="502"/>
      <c r="L25" s="503"/>
    </row>
    <row r="26" spans="1:13" ht="13.15" x14ac:dyDescent="0.25">
      <c r="A26" s="504" t="s">
        <v>118</v>
      </c>
      <c r="B26" s="505"/>
      <c r="C26" s="505"/>
      <c r="D26" s="505"/>
      <c r="E26" s="480">
        <f>$L$1 - 3</f>
        <v>2015</v>
      </c>
      <c r="F26" s="480"/>
      <c r="G26" s="480">
        <f>$L$1-2</f>
        <v>2016</v>
      </c>
      <c r="H26" s="480"/>
      <c r="I26" s="480">
        <f>$L$1-1</f>
        <v>2017</v>
      </c>
      <c r="J26" s="480"/>
      <c r="K26" s="506">
        <f>$L$1</f>
        <v>2018</v>
      </c>
      <c r="L26" s="507"/>
    </row>
    <row r="27" spans="1:13" ht="12.75" customHeight="1" x14ac:dyDescent="0.25">
      <c r="A27" s="494" t="s">
        <v>257</v>
      </c>
      <c r="B27" s="495"/>
      <c r="C27" s="495"/>
      <c r="D27" s="495"/>
      <c r="E27" s="496">
        <v>450696.04</v>
      </c>
      <c r="F27" s="496"/>
      <c r="G27" s="496">
        <v>470573</v>
      </c>
      <c r="H27" s="496"/>
      <c r="I27" s="496">
        <v>462358.14</v>
      </c>
      <c r="J27" s="496"/>
      <c r="K27" s="492">
        <v>479320.57</v>
      </c>
      <c r="L27" s="493"/>
    </row>
    <row r="28" spans="1:13" ht="12.75" customHeight="1" x14ac:dyDescent="0.25">
      <c r="A28" s="494" t="s">
        <v>258</v>
      </c>
      <c r="B28" s="495"/>
      <c r="C28" s="495"/>
      <c r="D28" s="495"/>
      <c r="E28" s="496">
        <v>2700</v>
      </c>
      <c r="F28" s="496"/>
      <c r="G28" s="496">
        <v>2700</v>
      </c>
      <c r="H28" s="496"/>
      <c r="I28" s="496">
        <v>2700</v>
      </c>
      <c r="J28" s="496"/>
      <c r="K28" s="492">
        <v>2500</v>
      </c>
      <c r="L28" s="493"/>
    </row>
    <row r="29" spans="1:13" ht="12.75" customHeight="1" thickBot="1" x14ac:dyDescent="0.3">
      <c r="A29" s="489" t="s">
        <v>259</v>
      </c>
      <c r="B29" s="490"/>
      <c r="C29" s="490"/>
      <c r="D29" s="490"/>
      <c r="E29" s="491">
        <v>1644</v>
      </c>
      <c r="F29" s="491"/>
      <c r="G29" s="491">
        <v>1944</v>
      </c>
      <c r="H29" s="491"/>
      <c r="I29" s="491">
        <v>915.5</v>
      </c>
      <c r="J29" s="491"/>
      <c r="K29" s="497">
        <v>1119</v>
      </c>
      <c r="L29" s="498"/>
    </row>
    <row r="30" spans="1:13" ht="13.15" x14ac:dyDescent="0.25">
      <c r="A30" s="46"/>
      <c r="B30" s="47"/>
      <c r="C30" s="47"/>
      <c r="D30" s="47"/>
      <c r="E30" s="47"/>
      <c r="F30" s="47"/>
      <c r="G30" s="47"/>
      <c r="H30" s="47"/>
      <c r="I30" s="47"/>
      <c r="J30" s="47"/>
      <c r="K30" s="47"/>
      <c r="L30" s="48"/>
    </row>
    <row r="31" spans="1:13" ht="13.9" thickBot="1" x14ac:dyDescent="0.3">
      <c r="A31" s="46"/>
      <c r="B31" s="47"/>
      <c r="C31" s="47"/>
      <c r="D31" s="47"/>
      <c r="E31" s="47"/>
      <c r="F31" s="47"/>
      <c r="G31" s="47"/>
      <c r="H31" s="47"/>
      <c r="I31" s="47"/>
      <c r="J31" s="47"/>
      <c r="K31" s="47"/>
      <c r="L31" s="48"/>
    </row>
    <row r="32" spans="1:13" ht="13.15" x14ac:dyDescent="0.25">
      <c r="A32" s="481" t="s">
        <v>260</v>
      </c>
      <c r="B32" s="482"/>
      <c r="C32" s="482"/>
      <c r="D32" s="482"/>
      <c r="E32" s="482"/>
      <c r="F32" s="482"/>
      <c r="G32" s="482"/>
      <c r="H32" s="482"/>
      <c r="I32" s="482"/>
      <c r="J32" s="482"/>
      <c r="K32" s="482"/>
      <c r="L32" s="483"/>
    </row>
    <row r="33" spans="1:13" ht="13.15" x14ac:dyDescent="0.25">
      <c r="A33" s="477" t="s">
        <v>118</v>
      </c>
      <c r="B33" s="478"/>
      <c r="C33" s="478"/>
      <c r="D33" s="479"/>
      <c r="E33" s="480">
        <f>$L$1-3</f>
        <v>2015</v>
      </c>
      <c r="F33" s="480"/>
      <c r="G33" s="480">
        <f>$L$1-2</f>
        <v>2016</v>
      </c>
      <c r="H33" s="480"/>
      <c r="I33" s="480">
        <f>$L$1-1</f>
        <v>2017</v>
      </c>
      <c r="J33" s="480"/>
      <c r="K33" s="480">
        <f>$L$1</f>
        <v>2018</v>
      </c>
      <c r="L33" s="484"/>
    </row>
    <row r="34" spans="1:13" ht="12.75" customHeight="1" x14ac:dyDescent="0.2">
      <c r="A34" s="459" t="s">
        <v>261</v>
      </c>
      <c r="B34" s="460"/>
      <c r="C34" s="460"/>
      <c r="D34" s="461"/>
      <c r="E34" s="442">
        <f>E27/'Economico Patrimoniale'!E19</f>
        <v>0.27531911029765316</v>
      </c>
      <c r="F34" s="442"/>
      <c r="G34" s="442">
        <f>G27/'Economico Patrimoniale'!G19</f>
        <v>0.28628179271451704</v>
      </c>
      <c r="H34" s="442"/>
      <c r="I34" s="442">
        <f>I27/'Economico Patrimoniale'!I19</f>
        <v>0.29931139845909294</v>
      </c>
      <c r="J34" s="442"/>
      <c r="K34" s="463">
        <f>K27/'Economico Patrimoniale'!K19</f>
        <v>0.28962153123613321</v>
      </c>
      <c r="L34" s="445"/>
    </row>
    <row r="35" spans="1:13" ht="12.75" customHeight="1" x14ac:dyDescent="0.2">
      <c r="A35" s="448" t="s">
        <v>222</v>
      </c>
      <c r="B35" s="449"/>
      <c r="C35" s="449"/>
      <c r="D35" s="450"/>
      <c r="E35" s="442"/>
      <c r="F35" s="442"/>
      <c r="G35" s="442"/>
      <c r="H35" s="442"/>
      <c r="I35" s="442"/>
      <c r="J35" s="442"/>
      <c r="K35" s="463"/>
      <c r="L35" s="445"/>
    </row>
    <row r="36" spans="1:13" ht="12.75" customHeight="1" x14ac:dyDescent="0.2">
      <c r="A36" s="456" t="s">
        <v>262</v>
      </c>
      <c r="B36" s="457"/>
      <c r="C36" s="457"/>
      <c r="D36" s="458"/>
      <c r="E36" s="442"/>
      <c r="F36" s="442"/>
      <c r="G36" s="442"/>
      <c r="H36" s="442"/>
      <c r="I36" s="442"/>
      <c r="J36" s="442"/>
      <c r="K36" s="463"/>
      <c r="L36" s="445"/>
    </row>
    <row r="37" spans="1:13" ht="12.75" customHeight="1" x14ac:dyDescent="0.2">
      <c r="A37" s="459" t="s">
        <v>263</v>
      </c>
      <c r="B37" s="460"/>
      <c r="C37" s="460"/>
      <c r="D37" s="461"/>
      <c r="E37" s="485">
        <f>E27/E8</f>
        <v>37558.003333333334</v>
      </c>
      <c r="F37" s="486"/>
      <c r="G37" s="485">
        <f>G27/G8</f>
        <v>39214.416666666664</v>
      </c>
      <c r="H37" s="486"/>
      <c r="I37" s="485">
        <f>I27/I8</f>
        <v>38529.845000000001</v>
      </c>
      <c r="J37" s="486"/>
      <c r="K37" s="469">
        <f>K27/K8</f>
        <v>39128.209795918367</v>
      </c>
      <c r="L37" s="470"/>
    </row>
    <row r="38" spans="1:13" ht="12.75" customHeight="1" x14ac:dyDescent="0.2">
      <c r="A38" s="448" t="s">
        <v>222</v>
      </c>
      <c r="B38" s="449"/>
      <c r="C38" s="449"/>
      <c r="D38" s="450"/>
      <c r="E38" s="487"/>
      <c r="F38" s="488"/>
      <c r="G38" s="487"/>
      <c r="H38" s="488"/>
      <c r="I38" s="487"/>
      <c r="J38" s="488"/>
      <c r="K38" s="471"/>
      <c r="L38" s="472"/>
    </row>
    <row r="39" spans="1:13" ht="12.75" customHeight="1" x14ac:dyDescent="0.2">
      <c r="A39" s="456" t="s">
        <v>264</v>
      </c>
      <c r="B39" s="457"/>
      <c r="C39" s="457"/>
      <c r="D39" s="458"/>
      <c r="E39" s="487"/>
      <c r="F39" s="488"/>
      <c r="G39" s="487"/>
      <c r="H39" s="488"/>
      <c r="I39" s="487"/>
      <c r="J39" s="488"/>
      <c r="K39" s="471"/>
      <c r="L39" s="472"/>
    </row>
    <row r="40" spans="1:13" ht="12.75" customHeight="1" x14ac:dyDescent="0.2">
      <c r="A40" s="439" t="s">
        <v>265</v>
      </c>
      <c r="B40" s="440"/>
      <c r="C40" s="440"/>
      <c r="D40" s="441"/>
      <c r="E40" s="465">
        <f>E27/Caratteristiche!G5</f>
        <v>165.69707352941177</v>
      </c>
      <c r="F40" s="466"/>
      <c r="G40" s="465">
        <f>G27/Caratteristiche!I5</f>
        <v>175.1295124674358</v>
      </c>
      <c r="H40" s="466"/>
      <c r="I40" s="465">
        <f>I27/Caratteristiche!K5</f>
        <v>173.4927354596623</v>
      </c>
      <c r="J40" s="466"/>
      <c r="K40" s="469">
        <f>K27/Caratteristiche!M5</f>
        <v>179.5208127340824</v>
      </c>
      <c r="L40" s="470"/>
    </row>
    <row r="41" spans="1:13" ht="12.75" customHeight="1" x14ac:dyDescent="0.2">
      <c r="A41" s="448" t="s">
        <v>222</v>
      </c>
      <c r="B41" s="449"/>
      <c r="C41" s="449"/>
      <c r="D41" s="450"/>
      <c r="E41" s="467"/>
      <c r="F41" s="462"/>
      <c r="G41" s="467"/>
      <c r="H41" s="462"/>
      <c r="I41" s="467"/>
      <c r="J41" s="462"/>
      <c r="K41" s="471"/>
      <c r="L41" s="472"/>
    </row>
    <row r="42" spans="1:13" ht="13.5" customHeight="1" x14ac:dyDescent="0.2">
      <c r="A42" s="456" t="s">
        <v>117</v>
      </c>
      <c r="B42" s="457"/>
      <c r="C42" s="457"/>
      <c r="D42" s="458"/>
      <c r="E42" s="467"/>
      <c r="F42" s="462"/>
      <c r="G42" s="467"/>
      <c r="H42" s="462"/>
      <c r="I42" s="467"/>
      <c r="J42" s="462"/>
      <c r="K42" s="471"/>
      <c r="L42" s="472"/>
    </row>
    <row r="43" spans="1:13" ht="12.75" customHeight="1" x14ac:dyDescent="0.2">
      <c r="A43" s="439" t="s">
        <v>266</v>
      </c>
      <c r="B43" s="440"/>
      <c r="C43" s="440"/>
      <c r="D43" s="441"/>
      <c r="E43" s="468">
        <f>Caratteristiche!G5/Organizzazione!E8</f>
        <v>226.66666666666666</v>
      </c>
      <c r="F43" s="468"/>
      <c r="G43" s="468">
        <f>Caratteristiche!I5/Organizzazione!G8</f>
        <v>223.91666666666666</v>
      </c>
      <c r="H43" s="468"/>
      <c r="I43" s="468">
        <f>Caratteristiche!K5/Organizzazione!I8</f>
        <v>222.08333333333334</v>
      </c>
      <c r="J43" s="468"/>
      <c r="K43" s="473">
        <f>Caratteristiche!M5/Organizzazione!K8</f>
        <v>217.9591836734694</v>
      </c>
      <c r="L43" s="474"/>
    </row>
    <row r="44" spans="1:13" ht="12.75" customHeight="1" x14ac:dyDescent="0.2">
      <c r="A44" s="448" t="s">
        <v>117</v>
      </c>
      <c r="B44" s="449"/>
      <c r="C44" s="449"/>
      <c r="D44" s="450"/>
      <c r="E44" s="468"/>
      <c r="F44" s="468"/>
      <c r="G44" s="468"/>
      <c r="H44" s="468"/>
      <c r="I44" s="468"/>
      <c r="J44" s="468"/>
      <c r="K44" s="475"/>
      <c r="L44" s="476"/>
      <c r="M44" s="49"/>
    </row>
    <row r="45" spans="1:13" ht="12.75" customHeight="1" x14ac:dyDescent="0.2">
      <c r="A45" s="456" t="s">
        <v>264</v>
      </c>
      <c r="B45" s="457"/>
      <c r="C45" s="457"/>
      <c r="D45" s="458"/>
      <c r="E45" s="468"/>
      <c r="F45" s="468"/>
      <c r="G45" s="468"/>
      <c r="H45" s="468"/>
      <c r="I45" s="468"/>
      <c r="J45" s="468"/>
      <c r="K45" s="475"/>
      <c r="L45" s="476"/>
    </row>
    <row r="46" spans="1:13" ht="12.75" customHeight="1" x14ac:dyDescent="0.2">
      <c r="A46" s="459" t="s">
        <v>267</v>
      </c>
      <c r="B46" s="460"/>
      <c r="C46" s="460"/>
      <c r="D46" s="461"/>
      <c r="E46" s="442">
        <f>E5/E8</f>
        <v>8.3333333333333329E-2</v>
      </c>
      <c r="F46" s="442"/>
      <c r="G46" s="442">
        <f>G5/G8</f>
        <v>8.3333333333333329E-2</v>
      </c>
      <c r="H46" s="442"/>
      <c r="I46" s="442">
        <f>I5/I8</f>
        <v>8.3333333333333329E-2</v>
      </c>
      <c r="J46" s="442"/>
      <c r="K46" s="463">
        <f>K5/K8</f>
        <v>8.1632653061224483E-2</v>
      </c>
      <c r="L46" s="445"/>
    </row>
    <row r="47" spans="1:13" ht="12.75" customHeight="1" x14ac:dyDescent="0.2">
      <c r="A47" s="448" t="s">
        <v>268</v>
      </c>
      <c r="B47" s="449"/>
      <c r="C47" s="449"/>
      <c r="D47" s="450"/>
      <c r="E47" s="442"/>
      <c r="F47" s="442"/>
      <c r="G47" s="442"/>
      <c r="H47" s="442"/>
      <c r="I47" s="442"/>
      <c r="J47" s="442"/>
      <c r="K47" s="463"/>
      <c r="L47" s="445"/>
    </row>
    <row r="48" spans="1:13" ht="12.75" customHeight="1" x14ac:dyDescent="0.2">
      <c r="A48" s="456" t="s">
        <v>264</v>
      </c>
      <c r="B48" s="457"/>
      <c r="C48" s="457"/>
      <c r="D48" s="458"/>
      <c r="E48" s="442"/>
      <c r="F48" s="442"/>
      <c r="G48" s="442"/>
      <c r="H48" s="442"/>
      <c r="I48" s="442"/>
      <c r="J48" s="442"/>
      <c r="K48" s="463"/>
      <c r="L48" s="445"/>
    </row>
    <row r="49" spans="1:12" ht="12.75" customHeight="1" x14ac:dyDescent="0.2">
      <c r="A49" s="439" t="s">
        <v>269</v>
      </c>
      <c r="B49" s="440"/>
      <c r="C49" s="440"/>
      <c r="D49" s="441"/>
      <c r="E49" s="442">
        <f>E6/E8</f>
        <v>0.25</v>
      </c>
      <c r="F49" s="442"/>
      <c r="G49" s="442">
        <f>G6/G8</f>
        <v>0.25</v>
      </c>
      <c r="H49" s="442"/>
      <c r="I49" s="442">
        <f>I6/I8</f>
        <v>0.25</v>
      </c>
      <c r="J49" s="442"/>
      <c r="K49" s="463">
        <f>K6/K8</f>
        <v>0.24489795918367346</v>
      </c>
      <c r="L49" s="445"/>
    </row>
    <row r="50" spans="1:12" ht="12.75" customHeight="1" x14ac:dyDescent="0.2">
      <c r="A50" s="448" t="s">
        <v>270</v>
      </c>
      <c r="B50" s="449"/>
      <c r="C50" s="449"/>
      <c r="D50" s="450"/>
      <c r="E50" s="442"/>
      <c r="F50" s="442"/>
      <c r="G50" s="442"/>
      <c r="H50" s="442"/>
      <c r="I50" s="442"/>
      <c r="J50" s="442"/>
      <c r="K50" s="463"/>
      <c r="L50" s="445"/>
    </row>
    <row r="51" spans="1:12" ht="13.5" customHeight="1" x14ac:dyDescent="0.2">
      <c r="A51" s="464" t="s">
        <v>264</v>
      </c>
      <c r="B51" s="449"/>
      <c r="C51" s="449"/>
      <c r="D51" s="450"/>
      <c r="E51" s="442"/>
      <c r="F51" s="442"/>
      <c r="G51" s="442"/>
      <c r="H51" s="442"/>
      <c r="I51" s="442"/>
      <c r="J51" s="442"/>
      <c r="K51" s="463"/>
      <c r="L51" s="445"/>
    </row>
    <row r="52" spans="1:12" ht="13.15" customHeight="1" x14ac:dyDescent="0.2">
      <c r="A52" s="459" t="s">
        <v>271</v>
      </c>
      <c r="B52" s="460"/>
      <c r="C52" s="460"/>
      <c r="D52" s="461"/>
      <c r="E52" s="442">
        <f>E29/E28</f>
        <v>0.60888888888888892</v>
      </c>
      <c r="F52" s="442"/>
      <c r="G52" s="442">
        <f>G29/G28</f>
        <v>0.72</v>
      </c>
      <c r="H52" s="442"/>
      <c r="I52" s="442">
        <f>I29/I28</f>
        <v>0.33907407407407408</v>
      </c>
      <c r="J52" s="442"/>
      <c r="K52" s="444">
        <f>K29/K28</f>
        <v>0.4476</v>
      </c>
      <c r="L52" s="445"/>
    </row>
    <row r="53" spans="1:12" ht="13.15" customHeight="1" x14ac:dyDescent="0.2">
      <c r="A53" s="448" t="s">
        <v>272</v>
      </c>
      <c r="B53" s="449"/>
      <c r="C53" s="449"/>
      <c r="D53" s="450"/>
      <c r="E53" s="442"/>
      <c r="F53" s="442"/>
      <c r="G53" s="442"/>
      <c r="H53" s="442"/>
      <c r="I53" s="442"/>
      <c r="J53" s="442"/>
      <c r="K53" s="444"/>
      <c r="L53" s="445"/>
    </row>
    <row r="54" spans="1:12" ht="13.15" customHeight="1" x14ac:dyDescent="0.2">
      <c r="A54" s="456" t="s">
        <v>273</v>
      </c>
      <c r="B54" s="457"/>
      <c r="C54" s="457"/>
      <c r="D54" s="458"/>
      <c r="E54" s="442"/>
      <c r="F54" s="442"/>
      <c r="G54" s="442"/>
      <c r="H54" s="442"/>
      <c r="I54" s="442"/>
      <c r="J54" s="442"/>
      <c r="K54" s="444"/>
      <c r="L54" s="445"/>
    </row>
    <row r="55" spans="1:12" ht="13.15" customHeight="1" x14ac:dyDescent="0.2">
      <c r="A55" s="459" t="s">
        <v>274</v>
      </c>
      <c r="B55" s="460"/>
      <c r="C55" s="460"/>
      <c r="D55" s="461"/>
      <c r="E55" s="462">
        <f>E29/E8</f>
        <v>137</v>
      </c>
      <c r="F55" s="462"/>
      <c r="G55" s="462">
        <f>G29/G8</f>
        <v>162</v>
      </c>
      <c r="H55" s="462"/>
      <c r="I55" s="462">
        <f>I29/I8</f>
        <v>76.291666666666671</v>
      </c>
      <c r="J55" s="462"/>
      <c r="K55" s="454">
        <f>K29/K8</f>
        <v>91.34693877551021</v>
      </c>
      <c r="L55" s="455"/>
    </row>
    <row r="56" spans="1:12" ht="13.15" customHeight="1" x14ac:dyDescent="0.2">
      <c r="A56" s="448" t="s">
        <v>275</v>
      </c>
      <c r="B56" s="449"/>
      <c r="C56" s="449"/>
      <c r="D56" s="450"/>
      <c r="E56" s="462"/>
      <c r="F56" s="462"/>
      <c r="G56" s="462"/>
      <c r="H56" s="462"/>
      <c r="I56" s="462"/>
      <c r="J56" s="462"/>
      <c r="K56" s="454"/>
      <c r="L56" s="455"/>
    </row>
    <row r="57" spans="1:12" ht="13.15" customHeight="1" x14ac:dyDescent="0.2">
      <c r="A57" s="456" t="s">
        <v>264</v>
      </c>
      <c r="B57" s="457"/>
      <c r="C57" s="457"/>
      <c r="D57" s="458"/>
      <c r="E57" s="462"/>
      <c r="F57" s="462"/>
      <c r="G57" s="462"/>
      <c r="H57" s="462"/>
      <c r="I57" s="462"/>
      <c r="J57" s="462"/>
      <c r="K57" s="454"/>
      <c r="L57" s="455"/>
    </row>
    <row r="58" spans="1:12" ht="13.15" customHeight="1" x14ac:dyDescent="0.2">
      <c r="A58" s="439" t="s">
        <v>276</v>
      </c>
      <c r="B58" s="440"/>
      <c r="C58" s="440"/>
      <c r="D58" s="441"/>
      <c r="E58" s="442">
        <f>E29/E27</f>
        <v>3.6476912466326529E-3</v>
      </c>
      <c r="F58" s="442"/>
      <c r="G58" s="442">
        <f>G29/G27</f>
        <v>4.1311337454550089E-3</v>
      </c>
      <c r="H58" s="442"/>
      <c r="I58" s="442">
        <f>I29/I27</f>
        <v>1.9800667941089994E-3</v>
      </c>
      <c r="J58" s="442"/>
      <c r="K58" s="444">
        <f>K29/K27</f>
        <v>2.3345545132769912E-3</v>
      </c>
      <c r="L58" s="445"/>
    </row>
    <row r="59" spans="1:12" ht="13.15" customHeight="1" x14ac:dyDescent="0.2">
      <c r="A59" s="448" t="s">
        <v>275</v>
      </c>
      <c r="B59" s="449"/>
      <c r="C59" s="449"/>
      <c r="D59" s="450"/>
      <c r="E59" s="442"/>
      <c r="F59" s="442"/>
      <c r="G59" s="442"/>
      <c r="H59" s="442"/>
      <c r="I59" s="442"/>
      <c r="J59" s="442"/>
      <c r="K59" s="444"/>
      <c r="L59" s="445"/>
    </row>
    <row r="60" spans="1:12" ht="13.9" customHeight="1" thickBot="1" x14ac:dyDescent="0.25">
      <c r="A60" s="451" t="s">
        <v>222</v>
      </c>
      <c r="B60" s="452"/>
      <c r="C60" s="452"/>
      <c r="D60" s="453"/>
      <c r="E60" s="443"/>
      <c r="F60" s="443"/>
      <c r="G60" s="443"/>
      <c r="H60" s="443"/>
      <c r="I60" s="443"/>
      <c r="J60" s="443"/>
      <c r="K60" s="446"/>
      <c r="L60" s="447"/>
    </row>
    <row r="63" spans="1:12" x14ac:dyDescent="0.2">
      <c r="A63" s="438"/>
      <c r="B63" s="438"/>
      <c r="C63" s="438"/>
      <c r="D63" s="438"/>
      <c r="E63" s="438"/>
      <c r="F63" s="438"/>
      <c r="G63" s="438"/>
      <c r="H63" s="438"/>
      <c r="I63" s="438"/>
      <c r="J63" s="438"/>
      <c r="K63" s="438"/>
      <c r="L63" s="438"/>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4">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 ref="G6:H6"/>
    <mergeCell ref="I6:J6"/>
    <mergeCell ref="K12:L12"/>
    <mergeCell ref="A13:D13"/>
    <mergeCell ref="E13:F13"/>
    <mergeCell ref="G13:H13"/>
    <mergeCell ref="G14:H14"/>
    <mergeCell ref="I14:J14"/>
    <mergeCell ref="I13:J13"/>
    <mergeCell ref="K13:L13"/>
    <mergeCell ref="A12:D12"/>
    <mergeCell ref="E12:F12"/>
    <mergeCell ref="A9:L9"/>
    <mergeCell ref="A7:D7"/>
    <mergeCell ref="E7:F7"/>
    <mergeCell ref="G7:H7"/>
    <mergeCell ref="I7:J7"/>
    <mergeCell ref="A10:L10"/>
    <mergeCell ref="A6:D6"/>
    <mergeCell ref="E6:F6"/>
    <mergeCell ref="K6:L6"/>
    <mergeCell ref="A16:L16"/>
    <mergeCell ref="A17:L17"/>
    <mergeCell ref="G12:H12"/>
    <mergeCell ref="I12:J12"/>
    <mergeCell ref="K14:L14"/>
    <mergeCell ref="A15:D15"/>
    <mergeCell ref="E15:F15"/>
    <mergeCell ref="G15:H15"/>
    <mergeCell ref="E19:F19"/>
    <mergeCell ref="G19:H19"/>
    <mergeCell ref="A18:D18"/>
    <mergeCell ref="E18:F18"/>
    <mergeCell ref="G18:H18"/>
    <mergeCell ref="I18:J18"/>
    <mergeCell ref="I15:J15"/>
    <mergeCell ref="K15:L15"/>
    <mergeCell ref="A14:D14"/>
    <mergeCell ref="E14:F14"/>
    <mergeCell ref="I19:J19"/>
    <mergeCell ref="A22:L22"/>
    <mergeCell ref="A25:L25"/>
    <mergeCell ref="A26:D26"/>
    <mergeCell ref="E26:F26"/>
    <mergeCell ref="G26:H26"/>
    <mergeCell ref="I26:J26"/>
    <mergeCell ref="K26:L26"/>
    <mergeCell ref="K18:L18"/>
    <mergeCell ref="K19:L19"/>
    <mergeCell ref="A20:D20"/>
    <mergeCell ref="E20:F20"/>
    <mergeCell ref="G20:H20"/>
    <mergeCell ref="I20:J20"/>
    <mergeCell ref="K20:L20"/>
    <mergeCell ref="A19:D19"/>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s>
  <phoneticPr fontId="26"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zoomScaleNormal="100" workbookViewId="0">
      <selection activeCell="M8" sqref="M8:N8"/>
    </sheetView>
  </sheetViews>
  <sheetFormatPr defaultColWidth="9.140625" defaultRowHeight="12.75" x14ac:dyDescent="0.2"/>
  <cols>
    <col min="1" max="9" width="9.140625" style="4"/>
    <col min="10" max="10" width="10.140625" style="4" bestFit="1" customWidth="1"/>
    <col min="11" max="11" width="9.140625" style="4"/>
    <col min="12" max="12" width="9.7109375" style="4" customWidth="1"/>
    <col min="13" max="13" width="11.42578125" style="4" customWidth="1"/>
    <col min="14" max="14" width="11" style="4" customWidth="1"/>
    <col min="15" max="15" width="19" style="4" bestFit="1" customWidth="1"/>
    <col min="16" max="16384" width="9.140625" style="4"/>
  </cols>
  <sheetData>
    <row r="1" spans="1:15" ht="21.75" customHeight="1" x14ac:dyDescent="0.2">
      <c r="A1" s="621"/>
      <c r="B1" s="622"/>
      <c r="C1" s="622"/>
      <c r="D1" s="622"/>
      <c r="E1" s="622"/>
      <c r="F1" s="622"/>
      <c r="G1" s="622"/>
      <c r="H1" s="622"/>
      <c r="I1" s="622"/>
      <c r="J1" s="622"/>
      <c r="K1" s="622"/>
      <c r="L1" s="622"/>
      <c r="M1" s="2" t="s">
        <v>115</v>
      </c>
      <c r="N1" s="3">
        <v>2018</v>
      </c>
    </row>
    <row r="2" spans="1:15" ht="24.75" customHeight="1" thickBot="1" x14ac:dyDescent="0.25">
      <c r="A2" s="623" t="s">
        <v>116</v>
      </c>
      <c r="B2" s="624"/>
      <c r="C2" s="624"/>
      <c r="D2" s="624"/>
      <c r="E2" s="624"/>
      <c r="F2" s="624"/>
      <c r="G2" s="624"/>
      <c r="H2" s="624"/>
      <c r="I2" s="624"/>
      <c r="J2" s="624"/>
      <c r="K2" s="624"/>
      <c r="L2" s="624"/>
      <c r="M2" s="624"/>
      <c r="N2" s="625"/>
    </row>
    <row r="3" spans="1:15" ht="13.5" customHeight="1" x14ac:dyDescent="0.2">
      <c r="A3" s="501" t="s">
        <v>117</v>
      </c>
      <c r="B3" s="502"/>
      <c r="C3" s="502"/>
      <c r="D3" s="502"/>
      <c r="E3" s="502"/>
      <c r="F3" s="502"/>
      <c r="G3" s="502"/>
      <c r="H3" s="502"/>
      <c r="I3" s="502"/>
      <c r="J3" s="502"/>
      <c r="K3" s="502"/>
      <c r="L3" s="502"/>
      <c r="M3" s="502"/>
      <c r="N3" s="503"/>
    </row>
    <row r="4" spans="1:15" ht="15" customHeight="1" x14ac:dyDescent="0.2">
      <c r="A4" s="619" t="s">
        <v>118</v>
      </c>
      <c r="B4" s="620"/>
      <c r="C4" s="620"/>
      <c r="D4" s="620"/>
      <c r="E4" s="620"/>
      <c r="F4" s="620"/>
      <c r="G4" s="556">
        <f>N1 - 3</f>
        <v>2015</v>
      </c>
      <c r="H4" s="556"/>
      <c r="I4" s="556">
        <f>N1-2</f>
        <v>2016</v>
      </c>
      <c r="J4" s="556"/>
      <c r="K4" s="556">
        <f>N1-1</f>
        <v>2017</v>
      </c>
      <c r="L4" s="556"/>
      <c r="M4" s="626">
        <v>2018</v>
      </c>
      <c r="N4" s="627"/>
      <c r="O4" s="5"/>
    </row>
    <row r="5" spans="1:15" ht="12.75" customHeight="1" x14ac:dyDescent="0.2">
      <c r="A5" s="612" t="s">
        <v>119</v>
      </c>
      <c r="B5" s="613"/>
      <c r="C5" s="613"/>
      <c r="D5" s="613"/>
      <c r="E5" s="613"/>
      <c r="F5" s="613"/>
      <c r="G5" s="614">
        <v>2720</v>
      </c>
      <c r="H5" s="615"/>
      <c r="I5" s="616">
        <v>2687</v>
      </c>
      <c r="J5" s="616"/>
      <c r="K5" s="616">
        <v>2665</v>
      </c>
      <c r="L5" s="616"/>
      <c r="M5" s="617">
        <v>2670</v>
      </c>
      <c r="N5" s="618"/>
    </row>
    <row r="6" spans="1:15" ht="12.75" customHeight="1" x14ac:dyDescent="0.2">
      <c r="A6" s="588" t="s">
        <v>120</v>
      </c>
      <c r="B6" s="589"/>
      <c r="C6" s="589"/>
      <c r="D6" s="589"/>
      <c r="E6" s="589"/>
      <c r="F6" s="589"/>
      <c r="G6" s="603">
        <v>81</v>
      </c>
      <c r="H6" s="604"/>
      <c r="I6" s="584">
        <v>83</v>
      </c>
      <c r="J6" s="584"/>
      <c r="K6" s="584">
        <v>94</v>
      </c>
      <c r="L6" s="584"/>
      <c r="M6" s="563">
        <v>86</v>
      </c>
      <c r="N6" s="564"/>
      <c r="O6" s="5"/>
    </row>
    <row r="7" spans="1:15" hidden="1" x14ac:dyDescent="0.2">
      <c r="A7" s="591"/>
      <c r="B7" s="592"/>
      <c r="C7" s="592"/>
      <c r="D7" s="592"/>
      <c r="E7" s="592"/>
      <c r="F7" s="592"/>
      <c r="G7" s="592"/>
      <c r="H7" s="592"/>
      <c r="I7" s="592"/>
      <c r="J7" s="592"/>
      <c r="K7" s="592"/>
      <c r="L7" s="592"/>
      <c r="M7" s="592"/>
      <c r="N7" s="628"/>
    </row>
    <row r="8" spans="1:15" ht="13.15" customHeight="1" x14ac:dyDescent="0.2">
      <c r="A8" s="619" t="s">
        <v>118</v>
      </c>
      <c r="B8" s="620"/>
      <c r="C8" s="620"/>
      <c r="D8" s="620"/>
      <c r="E8" s="620"/>
      <c r="F8" s="620"/>
      <c r="G8" s="556">
        <f>N1-3</f>
        <v>2015</v>
      </c>
      <c r="H8" s="556"/>
      <c r="I8" s="556">
        <f>N1-2</f>
        <v>2016</v>
      </c>
      <c r="J8" s="556"/>
      <c r="K8" s="556">
        <f>N1-1</f>
        <v>2017</v>
      </c>
      <c r="L8" s="611"/>
      <c r="M8" s="556">
        <v>2018</v>
      </c>
      <c r="N8" s="611"/>
    </row>
    <row r="9" spans="1:15" x14ac:dyDescent="0.2">
      <c r="A9" s="610" t="s">
        <v>121</v>
      </c>
      <c r="B9" s="559"/>
      <c r="C9" s="559"/>
      <c r="D9" s="559"/>
      <c r="E9" s="559"/>
      <c r="F9" s="559"/>
      <c r="G9" s="598">
        <v>12</v>
      </c>
      <c r="H9" s="598"/>
      <c r="I9" s="598">
        <v>14</v>
      </c>
      <c r="J9" s="598"/>
      <c r="K9" s="598">
        <v>16</v>
      </c>
      <c r="L9" s="598"/>
      <c r="M9" s="563">
        <v>9</v>
      </c>
      <c r="N9" s="564"/>
    </row>
    <row r="10" spans="1:15" x14ac:dyDescent="0.2">
      <c r="A10" s="588" t="s">
        <v>122</v>
      </c>
      <c r="B10" s="589"/>
      <c r="C10" s="589"/>
      <c r="D10" s="589"/>
      <c r="E10" s="589"/>
      <c r="F10" s="589"/>
      <c r="G10" s="584">
        <v>32</v>
      </c>
      <c r="H10" s="584"/>
      <c r="I10" s="584">
        <v>37</v>
      </c>
      <c r="J10" s="584"/>
      <c r="K10" s="584">
        <v>39</v>
      </c>
      <c r="L10" s="584"/>
      <c r="M10" s="563">
        <v>33</v>
      </c>
      <c r="N10" s="564"/>
    </row>
    <row r="11" spans="1:15" ht="13.15" customHeight="1" x14ac:dyDescent="0.2">
      <c r="A11" s="588" t="s">
        <v>123</v>
      </c>
      <c r="B11" s="589"/>
      <c r="C11" s="589"/>
      <c r="D11" s="589"/>
      <c r="E11" s="589"/>
      <c r="F11" s="589"/>
      <c r="G11" s="584">
        <v>86</v>
      </c>
      <c r="H11" s="603"/>
      <c r="I11" s="584">
        <v>97</v>
      </c>
      <c r="J11" s="603"/>
      <c r="K11" s="584">
        <v>85</v>
      </c>
      <c r="L11" s="603"/>
      <c r="M11" s="563">
        <v>122</v>
      </c>
      <c r="N11" s="564"/>
    </row>
    <row r="12" spans="1:15" x14ac:dyDescent="0.2">
      <c r="A12" s="591" t="s">
        <v>124</v>
      </c>
      <c r="B12" s="592"/>
      <c r="C12" s="592"/>
      <c r="D12" s="592"/>
      <c r="E12" s="592"/>
      <c r="F12" s="592"/>
      <c r="G12" s="585">
        <v>108</v>
      </c>
      <c r="H12" s="585"/>
      <c r="I12" s="585">
        <v>107</v>
      </c>
      <c r="J12" s="585"/>
      <c r="K12" s="585">
        <v>84</v>
      </c>
      <c r="L12" s="585"/>
      <c r="M12" s="563">
        <v>94</v>
      </c>
      <c r="N12" s="564"/>
    </row>
    <row r="13" spans="1:15" s="7" customFormat="1" ht="12.75" customHeight="1" x14ac:dyDescent="0.15">
      <c r="A13" s="601" t="s">
        <v>125</v>
      </c>
      <c r="B13" s="602"/>
      <c r="C13" s="602"/>
      <c r="D13" s="602"/>
      <c r="E13" s="602"/>
      <c r="F13" s="602"/>
      <c r="G13" s="556">
        <f>N1-3</f>
        <v>2015</v>
      </c>
      <c r="H13" s="556"/>
      <c r="I13" s="556">
        <f>N1-2</f>
        <v>2016</v>
      </c>
      <c r="J13" s="556"/>
      <c r="K13" s="556">
        <f>N1-1</f>
        <v>2017</v>
      </c>
      <c r="L13" s="556"/>
      <c r="M13" s="607">
        <f>N1</f>
        <v>2018</v>
      </c>
      <c r="N13" s="558"/>
      <c r="O13" s="6"/>
    </row>
    <row r="14" spans="1:15" ht="12.75" customHeight="1" x14ac:dyDescent="0.2">
      <c r="A14" s="595" t="s">
        <v>126</v>
      </c>
      <c r="B14" s="596"/>
      <c r="C14" s="596"/>
      <c r="D14" s="596"/>
      <c r="E14" s="597" t="s">
        <v>127</v>
      </c>
      <c r="F14" s="597"/>
      <c r="G14" s="608">
        <v>124</v>
      </c>
      <c r="H14" s="609"/>
      <c r="I14" s="608">
        <v>121</v>
      </c>
      <c r="J14" s="609"/>
      <c r="K14" s="608">
        <v>114</v>
      </c>
      <c r="L14" s="609"/>
      <c r="M14" s="599">
        <v>106</v>
      </c>
      <c r="N14" s="600"/>
      <c r="O14" s="8"/>
    </row>
    <row r="15" spans="1:15" ht="12.75" customHeight="1" x14ac:dyDescent="0.2">
      <c r="A15" s="588" t="s">
        <v>128</v>
      </c>
      <c r="B15" s="589"/>
      <c r="C15" s="589"/>
      <c r="D15" s="589"/>
      <c r="E15" s="590" t="s">
        <v>129</v>
      </c>
      <c r="F15" s="590" t="s">
        <v>129</v>
      </c>
      <c r="G15" s="603">
        <v>170</v>
      </c>
      <c r="H15" s="604"/>
      <c r="I15" s="603">
        <v>159</v>
      </c>
      <c r="J15" s="604"/>
      <c r="K15" s="603">
        <v>152</v>
      </c>
      <c r="L15" s="604"/>
      <c r="M15" s="563">
        <v>159</v>
      </c>
      <c r="N15" s="564"/>
      <c r="O15" s="8"/>
    </row>
    <row r="16" spans="1:15" ht="12.75" customHeight="1" x14ac:dyDescent="0.25">
      <c r="A16" s="588" t="s">
        <v>130</v>
      </c>
      <c r="B16" s="589"/>
      <c r="C16" s="589"/>
      <c r="D16" s="589"/>
      <c r="E16" s="590" t="s">
        <v>131</v>
      </c>
      <c r="F16" s="590" t="s">
        <v>131</v>
      </c>
      <c r="G16" s="603">
        <v>370</v>
      </c>
      <c r="H16" s="604"/>
      <c r="I16" s="603">
        <v>374</v>
      </c>
      <c r="J16" s="604"/>
      <c r="K16" s="603">
        <v>384</v>
      </c>
      <c r="L16" s="604"/>
      <c r="M16" s="563">
        <v>388</v>
      </c>
      <c r="N16" s="564"/>
      <c r="O16" s="8"/>
    </row>
    <row r="17" spans="1:15" x14ac:dyDescent="0.2">
      <c r="A17" s="588" t="s">
        <v>132</v>
      </c>
      <c r="B17" s="589"/>
      <c r="C17" s="589"/>
      <c r="D17" s="589"/>
      <c r="E17" s="590" t="s">
        <v>133</v>
      </c>
      <c r="F17" s="590" t="s">
        <v>133</v>
      </c>
      <c r="G17" s="603">
        <v>1382</v>
      </c>
      <c r="H17" s="604"/>
      <c r="I17" s="603">
        <v>1376</v>
      </c>
      <c r="J17" s="604"/>
      <c r="K17" s="603">
        <v>1347</v>
      </c>
      <c r="L17" s="604"/>
      <c r="M17" s="563">
        <v>1338</v>
      </c>
      <c r="N17" s="564"/>
    </row>
    <row r="18" spans="1:15" x14ac:dyDescent="0.2">
      <c r="A18" s="591" t="s">
        <v>134</v>
      </c>
      <c r="B18" s="592"/>
      <c r="C18" s="592"/>
      <c r="D18" s="592"/>
      <c r="E18" s="593" t="s">
        <v>135</v>
      </c>
      <c r="F18" s="593" t="s">
        <v>135</v>
      </c>
      <c r="G18" s="605">
        <v>674</v>
      </c>
      <c r="H18" s="606"/>
      <c r="I18" s="605">
        <v>657</v>
      </c>
      <c r="J18" s="606"/>
      <c r="K18" s="605">
        <v>668</v>
      </c>
      <c r="L18" s="606"/>
      <c r="M18" s="586">
        <v>678</v>
      </c>
      <c r="N18" s="587"/>
    </row>
    <row r="19" spans="1:15" x14ac:dyDescent="0.2">
      <c r="A19" s="601" t="s">
        <v>136</v>
      </c>
      <c r="B19" s="602"/>
      <c r="C19" s="602"/>
      <c r="D19" s="602"/>
      <c r="E19" s="602"/>
      <c r="F19" s="602"/>
      <c r="G19" s="556">
        <f>N1-3</f>
        <v>2015</v>
      </c>
      <c r="H19" s="556"/>
      <c r="I19" s="556">
        <f>N1-2</f>
        <v>2016</v>
      </c>
      <c r="J19" s="556"/>
      <c r="K19" s="556">
        <f>N1-1</f>
        <v>2017</v>
      </c>
      <c r="L19" s="556"/>
      <c r="M19" s="607">
        <f>N1</f>
        <v>2018</v>
      </c>
      <c r="N19" s="558"/>
    </row>
    <row r="20" spans="1:15" ht="13.15" x14ac:dyDescent="0.25">
      <c r="A20" s="595" t="s">
        <v>137</v>
      </c>
      <c r="B20" s="596"/>
      <c r="C20" s="596"/>
      <c r="D20" s="596"/>
      <c r="E20" s="597" t="s">
        <v>138</v>
      </c>
      <c r="F20" s="597"/>
      <c r="G20" s="598">
        <v>67</v>
      </c>
      <c r="H20" s="598"/>
      <c r="I20" s="598">
        <v>66</v>
      </c>
      <c r="J20" s="598"/>
      <c r="K20" s="598">
        <v>56</v>
      </c>
      <c r="L20" s="598"/>
      <c r="M20" s="599">
        <v>50</v>
      </c>
      <c r="N20" s="600"/>
    </row>
    <row r="21" spans="1:15" ht="13.15" x14ac:dyDescent="0.25">
      <c r="A21" s="588" t="s">
        <v>139</v>
      </c>
      <c r="B21" s="589"/>
      <c r="C21" s="589"/>
      <c r="D21" s="589"/>
      <c r="E21" s="594" t="s">
        <v>140</v>
      </c>
      <c r="F21" s="590"/>
      <c r="G21" s="584">
        <v>196</v>
      </c>
      <c r="H21" s="584"/>
      <c r="I21" s="584">
        <v>189</v>
      </c>
      <c r="J21" s="584"/>
      <c r="K21" s="584">
        <v>183</v>
      </c>
      <c r="L21" s="584"/>
      <c r="M21" s="563">
        <v>123</v>
      </c>
      <c r="N21" s="564"/>
    </row>
    <row r="22" spans="1:15" ht="13.15" x14ac:dyDescent="0.25">
      <c r="A22" s="588" t="s">
        <v>141</v>
      </c>
      <c r="B22" s="589"/>
      <c r="C22" s="589"/>
      <c r="D22" s="589"/>
      <c r="E22" s="590" t="s">
        <v>142</v>
      </c>
      <c r="F22" s="590"/>
      <c r="G22" s="584">
        <v>410</v>
      </c>
      <c r="H22" s="584"/>
      <c r="I22" s="584">
        <v>405</v>
      </c>
      <c r="J22" s="584"/>
      <c r="K22" s="584">
        <v>386</v>
      </c>
      <c r="L22" s="584"/>
      <c r="M22" s="563">
        <v>384</v>
      </c>
      <c r="N22" s="564"/>
    </row>
    <row r="23" spans="1:15" ht="13.15" x14ac:dyDescent="0.25">
      <c r="A23" s="588" t="s">
        <v>34</v>
      </c>
      <c r="B23" s="589"/>
      <c r="C23" s="589"/>
      <c r="D23" s="589"/>
      <c r="E23" s="590" t="s">
        <v>143</v>
      </c>
      <c r="F23" s="590"/>
      <c r="G23" s="584">
        <v>288</v>
      </c>
      <c r="H23" s="584"/>
      <c r="I23" s="584">
        <v>283</v>
      </c>
      <c r="J23" s="584"/>
      <c r="K23" s="584">
        <v>282</v>
      </c>
      <c r="L23" s="584"/>
      <c r="M23" s="563">
        <v>295</v>
      </c>
      <c r="N23" s="564"/>
    </row>
    <row r="24" spans="1:15" ht="13.15" x14ac:dyDescent="0.25">
      <c r="A24" s="591"/>
      <c r="B24" s="592"/>
      <c r="C24" s="592"/>
      <c r="D24" s="592"/>
      <c r="E24" s="593"/>
      <c r="F24" s="593"/>
      <c r="G24" s="585"/>
      <c r="H24" s="585"/>
      <c r="I24" s="585"/>
      <c r="J24" s="585"/>
      <c r="K24" s="585"/>
      <c r="L24" s="585"/>
      <c r="M24" s="586"/>
      <c r="N24" s="587"/>
    </row>
    <row r="25" spans="1:15" ht="15.75" customHeight="1" thickBot="1" x14ac:dyDescent="0.3">
      <c r="A25" s="9" t="s">
        <v>144</v>
      </c>
      <c r="B25" s="10"/>
      <c r="C25" s="11"/>
      <c r="D25" s="12"/>
      <c r="E25" s="13"/>
      <c r="F25" s="10"/>
      <c r="G25" s="11"/>
      <c r="H25" s="14"/>
      <c r="I25" s="572"/>
      <c r="J25" s="573"/>
      <c r="K25" s="573"/>
      <c r="L25" s="574"/>
      <c r="M25" s="575">
        <v>4227</v>
      </c>
      <c r="N25" s="576"/>
    </row>
    <row r="27" spans="1:15" ht="13.9" thickBot="1" x14ac:dyDescent="0.3"/>
    <row r="28" spans="1:15" ht="13.15" x14ac:dyDescent="0.25">
      <c r="A28" s="577" t="s">
        <v>145</v>
      </c>
      <c r="B28" s="578"/>
      <c r="C28" s="578"/>
      <c r="D28" s="578"/>
      <c r="E28" s="578"/>
      <c r="F28" s="578"/>
      <c r="G28" s="578"/>
      <c r="H28" s="578"/>
      <c r="I28" s="578"/>
      <c r="J28" s="578"/>
      <c r="K28" s="578"/>
      <c r="L28" s="578"/>
      <c r="M28" s="578"/>
      <c r="N28" s="579"/>
    </row>
    <row r="29" spans="1:15" ht="13.15" x14ac:dyDescent="0.25">
      <c r="A29" s="580" t="s">
        <v>146</v>
      </c>
      <c r="B29" s="581"/>
      <c r="C29" s="581"/>
      <c r="D29" s="581"/>
      <c r="E29" s="581"/>
      <c r="F29" s="581"/>
      <c r="G29" s="581"/>
      <c r="H29" s="581"/>
      <c r="I29" s="581"/>
      <c r="J29" s="581"/>
      <c r="K29" s="581"/>
      <c r="L29" s="581"/>
      <c r="M29" s="582">
        <v>10</v>
      </c>
      <c r="N29" s="583"/>
      <c r="O29" s="15"/>
    </row>
    <row r="30" spans="1:15" ht="13.15" x14ac:dyDescent="0.25">
      <c r="A30" s="562" t="s">
        <v>147</v>
      </c>
      <c r="B30" s="546"/>
      <c r="C30" s="546"/>
      <c r="D30" s="546"/>
      <c r="E30" s="546"/>
      <c r="F30" s="546"/>
      <c r="G30" s="546"/>
      <c r="H30" s="546"/>
      <c r="I30" s="546"/>
      <c r="J30" s="546"/>
      <c r="K30" s="546"/>
      <c r="L30" s="546"/>
      <c r="M30" s="563">
        <v>2</v>
      </c>
      <c r="N30" s="564"/>
    </row>
    <row r="31" spans="1:15" ht="13.5" customHeight="1" x14ac:dyDescent="0.25">
      <c r="A31" s="569" t="s">
        <v>148</v>
      </c>
      <c r="B31" s="570"/>
      <c r="C31" s="570"/>
      <c r="D31" s="570"/>
      <c r="E31" s="570"/>
      <c r="F31" s="570"/>
      <c r="G31" s="570"/>
      <c r="H31" s="570"/>
      <c r="I31" s="570"/>
      <c r="J31" s="570"/>
      <c r="K31" s="570"/>
      <c r="L31" s="570"/>
      <c r="M31" s="570"/>
      <c r="N31" s="571"/>
    </row>
    <row r="32" spans="1:15" ht="13.15" x14ac:dyDescent="0.25">
      <c r="A32" s="562" t="s">
        <v>149</v>
      </c>
      <c r="B32" s="546"/>
      <c r="C32" s="546"/>
      <c r="D32" s="546"/>
      <c r="E32" s="546"/>
      <c r="F32" s="546"/>
      <c r="G32" s="546"/>
      <c r="H32" s="546"/>
      <c r="I32" s="546"/>
      <c r="J32" s="546"/>
      <c r="K32" s="546"/>
      <c r="L32" s="546"/>
      <c r="M32" s="563">
        <v>0</v>
      </c>
      <c r="N32" s="564"/>
    </row>
    <row r="33" spans="1:14" ht="13.9" thickBot="1" x14ac:dyDescent="0.3">
      <c r="A33" s="565" t="s">
        <v>150</v>
      </c>
      <c r="B33" s="566"/>
      <c r="C33" s="566"/>
      <c r="D33" s="566"/>
      <c r="E33" s="566"/>
      <c r="F33" s="566"/>
      <c r="G33" s="566"/>
      <c r="H33" s="566"/>
      <c r="I33" s="566"/>
      <c r="J33" s="566"/>
      <c r="K33" s="566"/>
      <c r="L33" s="566"/>
      <c r="M33" s="567">
        <v>0</v>
      </c>
      <c r="N33" s="568"/>
    </row>
    <row r="35" spans="1:14" ht="13.9" thickBot="1" x14ac:dyDescent="0.3"/>
    <row r="36" spans="1:14" x14ac:dyDescent="0.2">
      <c r="A36" s="501" t="s">
        <v>151</v>
      </c>
      <c r="B36" s="502"/>
      <c r="C36" s="502"/>
      <c r="D36" s="502"/>
      <c r="E36" s="502"/>
      <c r="F36" s="502"/>
      <c r="G36" s="502"/>
      <c r="H36" s="502"/>
      <c r="I36" s="502"/>
      <c r="J36" s="502"/>
      <c r="K36" s="502"/>
      <c r="L36" s="502"/>
      <c r="M36" s="502"/>
      <c r="N36" s="503"/>
    </row>
    <row r="37" spans="1:14" ht="13.15" x14ac:dyDescent="0.25">
      <c r="A37" s="16" t="s">
        <v>152</v>
      </c>
      <c r="B37" s="17"/>
      <c r="C37" s="17"/>
      <c r="D37" s="17"/>
      <c r="E37" s="17"/>
      <c r="F37" s="17"/>
      <c r="G37" s="556">
        <f>N1-3</f>
        <v>2015</v>
      </c>
      <c r="H37" s="556"/>
      <c r="I37" s="556">
        <f>N1-2</f>
        <v>2016</v>
      </c>
      <c r="J37" s="556"/>
      <c r="K37" s="556">
        <f>N1-1</f>
        <v>2017</v>
      </c>
      <c r="L37" s="556"/>
      <c r="M37" s="557">
        <f>N1</f>
        <v>2018</v>
      </c>
      <c r="N37" s="558"/>
    </row>
    <row r="38" spans="1:14" ht="13.15" x14ac:dyDescent="0.25">
      <c r="A38" s="553" t="s">
        <v>153</v>
      </c>
      <c r="B38" s="554"/>
      <c r="C38" s="554"/>
      <c r="D38" s="18" t="s">
        <v>154</v>
      </c>
      <c r="E38" s="554"/>
      <c r="F38" s="555"/>
      <c r="G38" s="559">
        <v>0</v>
      </c>
      <c r="H38" s="559"/>
      <c r="I38" s="559">
        <v>0</v>
      </c>
      <c r="J38" s="559"/>
      <c r="K38" s="559">
        <v>0</v>
      </c>
      <c r="L38" s="559"/>
      <c r="M38" s="560">
        <v>0</v>
      </c>
      <c r="N38" s="561"/>
    </row>
    <row r="39" spans="1:14" ht="13.15" x14ac:dyDescent="0.25">
      <c r="A39" s="543" t="s">
        <v>155</v>
      </c>
      <c r="B39" s="544"/>
      <c r="C39" s="544"/>
      <c r="D39" s="19" t="s">
        <v>154</v>
      </c>
      <c r="E39" s="544"/>
      <c r="F39" s="545"/>
      <c r="G39" s="546">
        <v>4.71</v>
      </c>
      <c r="H39" s="546"/>
      <c r="I39" s="546">
        <v>4.71</v>
      </c>
      <c r="J39" s="546"/>
      <c r="K39" s="546">
        <v>4.71</v>
      </c>
      <c r="L39" s="546"/>
      <c r="M39" s="547">
        <v>4.71</v>
      </c>
      <c r="N39" s="548"/>
    </row>
    <row r="40" spans="1:14" ht="13.15" x14ac:dyDescent="0.25">
      <c r="A40" s="543" t="s">
        <v>156</v>
      </c>
      <c r="B40" s="544"/>
      <c r="C40" s="544"/>
      <c r="D40" s="19" t="s">
        <v>154</v>
      </c>
      <c r="E40" s="544"/>
      <c r="F40" s="545"/>
      <c r="G40" s="546">
        <v>31.72</v>
      </c>
      <c r="H40" s="546"/>
      <c r="I40" s="546">
        <v>31.72</v>
      </c>
      <c r="J40" s="546"/>
      <c r="K40" s="546">
        <v>31.72</v>
      </c>
      <c r="L40" s="546"/>
      <c r="M40" s="547">
        <v>31.72</v>
      </c>
      <c r="N40" s="548"/>
    </row>
    <row r="41" spans="1:14" ht="13.15" x14ac:dyDescent="0.25">
      <c r="A41" s="543" t="s">
        <v>157</v>
      </c>
      <c r="B41" s="544"/>
      <c r="C41" s="544"/>
      <c r="D41" s="19" t="s">
        <v>154</v>
      </c>
      <c r="E41" s="544"/>
      <c r="F41" s="545"/>
      <c r="G41" s="546"/>
      <c r="H41" s="546"/>
      <c r="I41" s="546"/>
      <c r="J41" s="546"/>
      <c r="K41" s="546"/>
      <c r="L41" s="546"/>
      <c r="M41" s="547"/>
      <c r="N41" s="548"/>
    </row>
    <row r="42" spans="1:14" ht="13.9" thickBot="1" x14ac:dyDescent="0.3">
      <c r="A42" s="536" t="s">
        <v>158</v>
      </c>
      <c r="B42" s="537"/>
      <c r="C42" s="537"/>
      <c r="D42" s="20" t="s">
        <v>154</v>
      </c>
      <c r="E42" s="538"/>
      <c r="F42" s="539"/>
      <c r="G42" s="540"/>
      <c r="H42" s="540"/>
      <c r="I42" s="540"/>
      <c r="J42" s="540"/>
      <c r="K42" s="540"/>
      <c r="L42" s="540"/>
      <c r="M42" s="549"/>
      <c r="N42" s="550"/>
    </row>
    <row r="43" spans="1:14" ht="13.9" thickBot="1" x14ac:dyDescent="0.3">
      <c r="A43" s="21"/>
      <c r="B43" s="22"/>
      <c r="C43" s="22"/>
      <c r="D43" s="22"/>
      <c r="E43" s="541" t="s">
        <v>159</v>
      </c>
      <c r="F43" s="542"/>
      <c r="G43" s="541">
        <f>SUM(G38:H42)</f>
        <v>36.43</v>
      </c>
      <c r="H43" s="542"/>
      <c r="I43" s="541">
        <f>SUM(I38:J42)</f>
        <v>36.43</v>
      </c>
      <c r="J43" s="542"/>
      <c r="K43" s="541">
        <f>SUM(K38:L42)</f>
        <v>36.43</v>
      </c>
      <c r="L43" s="542"/>
      <c r="M43" s="551">
        <f>(M38+M39+M40+M41+M42)</f>
        <v>36.43</v>
      </c>
      <c r="N43" s="552"/>
    </row>
    <row r="46" spans="1:14" x14ac:dyDescent="0.2">
      <c r="A46" s="535"/>
      <c r="B46" s="535"/>
      <c r="C46" s="535"/>
      <c r="E46" s="23"/>
    </row>
    <row r="48" spans="1:14" x14ac:dyDescent="0.2">
      <c r="A48" s="535"/>
      <c r="B48" s="535"/>
    </row>
    <row r="49" spans="1:2" x14ac:dyDescent="0.2">
      <c r="A49" s="535"/>
      <c r="B49" s="535"/>
    </row>
    <row r="50" spans="1:2" x14ac:dyDescent="0.2">
      <c r="A50" s="535"/>
      <c r="B50" s="535"/>
    </row>
    <row r="51" spans="1:2" x14ac:dyDescent="0.2">
      <c r="A51" s="535"/>
      <c r="B51" s="535"/>
    </row>
    <row r="52" spans="1:2" x14ac:dyDescent="0.2">
      <c r="A52" s="535"/>
      <c r="B52" s="535"/>
    </row>
    <row r="53" spans="1:2" x14ac:dyDescent="0.2">
      <c r="A53" s="535"/>
      <c r="B53" s="535"/>
    </row>
    <row r="54" spans="1:2" x14ac:dyDescent="0.2">
      <c r="A54" s="535"/>
      <c r="B54" s="535"/>
    </row>
    <row r="55" spans="1:2" x14ac:dyDescent="0.2">
      <c r="A55" s="535"/>
      <c r="B55" s="535"/>
    </row>
    <row r="56" spans="1:2" x14ac:dyDescent="0.2">
      <c r="A56" s="535"/>
      <c r="B56" s="535"/>
    </row>
    <row r="57" spans="1:2" x14ac:dyDescent="0.2">
      <c r="A57" s="535"/>
      <c r="B57" s="535"/>
    </row>
    <row r="58" spans="1:2" x14ac:dyDescent="0.2">
      <c r="A58" s="535"/>
      <c r="B58" s="535"/>
    </row>
    <row r="59" spans="1:2" x14ac:dyDescent="0.2">
      <c r="A59" s="535"/>
      <c r="B59" s="535"/>
    </row>
    <row r="60" spans="1:2" x14ac:dyDescent="0.2">
      <c r="A60" s="535"/>
      <c r="B60" s="535"/>
    </row>
    <row r="61" spans="1:2" x14ac:dyDescent="0.2">
      <c r="A61" s="535"/>
      <c r="B61" s="535"/>
    </row>
    <row r="62" spans="1:2" x14ac:dyDescent="0.2">
      <c r="A62" s="535"/>
      <c r="B62" s="535"/>
    </row>
    <row r="63" spans="1:2" x14ac:dyDescent="0.2">
      <c r="A63" s="535"/>
      <c r="B63" s="535"/>
    </row>
    <row r="64" spans="1:2" x14ac:dyDescent="0.2">
      <c r="A64" s="535"/>
      <c r="B64" s="535"/>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M8:N8"/>
    <mergeCell ref="A5:F5"/>
    <mergeCell ref="G5:H5"/>
    <mergeCell ref="I5:J5"/>
    <mergeCell ref="K5:L5"/>
    <mergeCell ref="M5:N5"/>
    <mergeCell ref="A8:F8"/>
    <mergeCell ref="G8:H8"/>
    <mergeCell ref="I8:J8"/>
    <mergeCell ref="K8:L8"/>
    <mergeCell ref="M9:N9"/>
    <mergeCell ref="A10:F10"/>
    <mergeCell ref="G10:H10"/>
    <mergeCell ref="I10:J10"/>
    <mergeCell ref="K10:L10"/>
    <mergeCell ref="M10:N10"/>
    <mergeCell ref="A9:F9"/>
    <mergeCell ref="G9:H9"/>
    <mergeCell ref="I9:J9"/>
    <mergeCell ref="K9:L9"/>
    <mergeCell ref="M11:N11"/>
    <mergeCell ref="A12:F12"/>
    <mergeCell ref="G12:H12"/>
    <mergeCell ref="I12:J12"/>
    <mergeCell ref="K12:L12"/>
    <mergeCell ref="M12:N12"/>
    <mergeCell ref="A11:F11"/>
    <mergeCell ref="G11:H11"/>
    <mergeCell ref="I11:J11"/>
    <mergeCell ref="K11:L11"/>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A16:D16"/>
    <mergeCell ref="E16:F16"/>
    <mergeCell ref="G16:H16"/>
    <mergeCell ref="I16:J16"/>
    <mergeCell ref="K16:L16"/>
    <mergeCell ref="M16:N16"/>
    <mergeCell ref="E17:F17"/>
    <mergeCell ref="G17:H17"/>
    <mergeCell ref="I17:J17"/>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21:D21"/>
    <mergeCell ref="E21:F21"/>
    <mergeCell ref="G21:H21"/>
    <mergeCell ref="I21:J21"/>
    <mergeCell ref="K21:L21"/>
    <mergeCell ref="A20:D20"/>
    <mergeCell ref="E20:F20"/>
    <mergeCell ref="G20:H20"/>
    <mergeCell ref="I20:J20"/>
    <mergeCell ref="K20:L20"/>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6" type="noConversion"/>
  <pageMargins left="0.39370078740157483" right="0.39370078740157483" top="0.67" bottom="0.19685039370078741" header="0.19685039370078741" footer="0.19685039370078741"/>
  <pageSetup paperSize="9" scale="98"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topLeftCell="A22" zoomScaleNormal="100" zoomScalePageLayoutView="90" workbookViewId="0">
      <selection activeCell="M60" sqref="M60"/>
    </sheetView>
  </sheetViews>
  <sheetFormatPr defaultColWidth="9.140625" defaultRowHeight="12.75" x14ac:dyDescent="0.2"/>
  <cols>
    <col min="1" max="4" width="9.140625" style="4"/>
    <col min="5" max="6" width="14" style="4" bestFit="1" customWidth="1"/>
    <col min="7" max="7" width="14.28515625" style="4" bestFit="1" customWidth="1"/>
    <col min="8" max="8" width="12.7109375" style="4" customWidth="1"/>
    <col min="9" max="9" width="12.42578125" style="4" customWidth="1"/>
    <col min="10" max="10" width="13" style="4" customWidth="1"/>
    <col min="11" max="11" width="12.85546875" style="4" customWidth="1"/>
    <col min="12" max="12" width="13" style="4" customWidth="1"/>
    <col min="13" max="13" width="9.140625" style="4"/>
    <col min="14" max="14" width="19" style="4" bestFit="1" customWidth="1"/>
    <col min="15" max="15" width="9.140625" style="4"/>
    <col min="16" max="16" width="10.140625" style="4" bestFit="1" customWidth="1"/>
    <col min="17" max="16384" width="9.140625" style="4"/>
  </cols>
  <sheetData>
    <row r="1" spans="1:15" ht="21.75" customHeight="1" thickBot="1" x14ac:dyDescent="0.25">
      <c r="A1" s="714"/>
      <c r="B1" s="715"/>
      <c r="C1" s="715"/>
      <c r="D1" s="715"/>
      <c r="E1" s="715"/>
      <c r="F1" s="715"/>
      <c r="G1" s="715"/>
      <c r="H1" s="715"/>
      <c r="I1" s="715"/>
      <c r="J1" s="715"/>
      <c r="K1" s="295" t="s">
        <v>115</v>
      </c>
      <c r="L1" s="296">
        <v>2018</v>
      </c>
    </row>
    <row r="2" spans="1:15" ht="24.75" customHeight="1" x14ac:dyDescent="0.2">
      <c r="A2" s="687" t="s">
        <v>160</v>
      </c>
      <c r="B2" s="688"/>
      <c r="C2" s="688"/>
      <c r="D2" s="688"/>
      <c r="E2" s="688"/>
      <c r="F2" s="688"/>
      <c r="G2" s="688"/>
      <c r="H2" s="688"/>
      <c r="I2" s="688"/>
      <c r="J2" s="688"/>
      <c r="K2" s="688"/>
      <c r="L2" s="689"/>
    </row>
    <row r="3" spans="1:15" x14ac:dyDescent="0.2">
      <c r="A3" s="716" t="s">
        <v>161</v>
      </c>
      <c r="B3" s="717"/>
      <c r="C3" s="717"/>
      <c r="D3" s="717"/>
      <c r="E3" s="717"/>
      <c r="F3" s="717"/>
      <c r="G3" s="717"/>
      <c r="H3" s="717"/>
      <c r="I3" s="717"/>
      <c r="J3" s="717"/>
      <c r="K3" s="717"/>
      <c r="L3" s="718"/>
      <c r="M3" s="24"/>
      <c r="N3" s="24"/>
      <c r="O3" s="24"/>
    </row>
    <row r="4" spans="1:15" ht="16.5" customHeight="1" x14ac:dyDescent="0.2">
      <c r="A4" s="719" t="s">
        <v>162</v>
      </c>
      <c r="B4" s="720"/>
      <c r="C4" s="720"/>
      <c r="D4" s="720"/>
      <c r="E4" s="677">
        <f>$L$1-3</f>
        <v>2015</v>
      </c>
      <c r="F4" s="677"/>
      <c r="G4" s="677">
        <f>$L$1-2</f>
        <v>2016</v>
      </c>
      <c r="H4" s="677"/>
      <c r="I4" s="677">
        <f>$L$1-1</f>
        <v>2017</v>
      </c>
      <c r="J4" s="677"/>
      <c r="K4" s="677">
        <f>$L$1</f>
        <v>2018</v>
      </c>
      <c r="L4" s="678"/>
    </row>
    <row r="5" spans="1:15" ht="18" customHeight="1" x14ac:dyDescent="0.2">
      <c r="A5" s="721"/>
      <c r="B5" s="722"/>
      <c r="C5" s="720"/>
      <c r="D5" s="720"/>
      <c r="E5" s="106" t="s">
        <v>163</v>
      </c>
      <c r="F5" s="107" t="s">
        <v>164</v>
      </c>
      <c r="G5" s="106" t="s">
        <v>163</v>
      </c>
      <c r="H5" s="107" t="s">
        <v>164</v>
      </c>
      <c r="I5" s="106" t="s">
        <v>163</v>
      </c>
      <c r="J5" s="107" t="s">
        <v>164</v>
      </c>
      <c r="K5" s="424" t="s">
        <v>461</v>
      </c>
      <c r="L5" s="27" t="s">
        <v>164</v>
      </c>
    </row>
    <row r="6" spans="1:15" ht="24.75" customHeight="1" x14ac:dyDescent="0.2">
      <c r="A6" s="697" t="s">
        <v>165</v>
      </c>
      <c r="B6" s="698"/>
      <c r="C6" s="698"/>
      <c r="D6" s="698"/>
      <c r="E6" s="28">
        <v>1019959.82</v>
      </c>
      <c r="F6" s="29"/>
      <c r="G6" s="30">
        <v>269913</v>
      </c>
      <c r="H6" s="29"/>
      <c r="I6" s="30">
        <v>140133.25</v>
      </c>
      <c r="J6" s="29"/>
      <c r="K6" s="294">
        <v>454092</v>
      </c>
      <c r="L6" s="32"/>
    </row>
    <row r="7" spans="1:15" ht="24.75" customHeight="1" x14ac:dyDescent="0.2">
      <c r="A7" s="697" t="s">
        <v>166</v>
      </c>
      <c r="B7" s="698"/>
      <c r="C7" s="698"/>
      <c r="D7" s="698"/>
      <c r="E7" s="28">
        <v>273233.67</v>
      </c>
      <c r="F7" s="29"/>
      <c r="G7" s="30">
        <v>880596.16</v>
      </c>
      <c r="H7" s="29"/>
      <c r="I7" s="30">
        <v>684481.85</v>
      </c>
      <c r="J7" s="29"/>
      <c r="K7" s="294">
        <v>156601</v>
      </c>
      <c r="L7" s="32"/>
    </row>
    <row r="8" spans="1:15" ht="24.75" customHeight="1" x14ac:dyDescent="0.2">
      <c r="A8" s="697" t="s">
        <v>167</v>
      </c>
      <c r="B8" s="698"/>
      <c r="C8" s="698"/>
      <c r="D8" s="698"/>
      <c r="E8" s="28">
        <v>1614862.71</v>
      </c>
      <c r="F8" s="28">
        <v>1443153.73</v>
      </c>
      <c r="G8" s="30">
        <v>1621973.5</v>
      </c>
      <c r="H8" s="30">
        <v>1442304.92</v>
      </c>
      <c r="I8" s="30">
        <v>1652895.53</v>
      </c>
      <c r="J8" s="30">
        <v>1435088.33</v>
      </c>
      <c r="K8" s="294">
        <v>1609966.23</v>
      </c>
      <c r="L8" s="34">
        <v>1576608.88</v>
      </c>
    </row>
    <row r="9" spans="1:15" ht="24.75" customHeight="1" x14ac:dyDescent="0.2">
      <c r="A9" s="697" t="s">
        <v>168</v>
      </c>
      <c r="B9" s="698"/>
      <c r="C9" s="698"/>
      <c r="D9" s="698"/>
      <c r="E9" s="28">
        <v>100356.73</v>
      </c>
      <c r="F9" s="28">
        <v>64970.26</v>
      </c>
      <c r="G9" s="30">
        <v>82845.350000000006</v>
      </c>
      <c r="H9" s="30">
        <v>69865.240000000005</v>
      </c>
      <c r="I9" s="30">
        <v>74254.61</v>
      </c>
      <c r="J9" s="30">
        <v>73154.61</v>
      </c>
      <c r="K9" s="294">
        <v>85405.48</v>
      </c>
      <c r="L9" s="34">
        <v>69443.33</v>
      </c>
      <c r="N9" s="35"/>
    </row>
    <row r="10" spans="1:15" ht="24.75" customHeight="1" x14ac:dyDescent="0.2">
      <c r="A10" s="697" t="s">
        <v>169</v>
      </c>
      <c r="B10" s="698"/>
      <c r="C10" s="698"/>
      <c r="D10" s="698"/>
      <c r="E10" s="28">
        <v>241782.47</v>
      </c>
      <c r="F10" s="28">
        <v>236011.78</v>
      </c>
      <c r="G10" s="30">
        <v>285861.96999999997</v>
      </c>
      <c r="H10" s="30">
        <v>260083.84</v>
      </c>
      <c r="I10" s="30">
        <v>305695.35999999999</v>
      </c>
      <c r="J10" s="30">
        <v>275237.86</v>
      </c>
      <c r="K10" s="294">
        <v>293258.19</v>
      </c>
      <c r="L10" s="34">
        <v>268443.34999999998</v>
      </c>
    </row>
    <row r="11" spans="1:15" ht="24.75" customHeight="1" x14ac:dyDescent="0.2">
      <c r="A11" s="697" t="s">
        <v>170</v>
      </c>
      <c r="B11" s="698"/>
      <c r="C11" s="698"/>
      <c r="D11" s="698"/>
      <c r="E11" s="28">
        <v>652757.39</v>
      </c>
      <c r="F11" s="28">
        <v>627634.62</v>
      </c>
      <c r="G11" s="30">
        <v>673437.26</v>
      </c>
      <c r="H11" s="30">
        <v>646327.44999999995</v>
      </c>
      <c r="I11" s="30">
        <v>93141.74</v>
      </c>
      <c r="J11" s="30">
        <v>77047.39</v>
      </c>
      <c r="K11" s="294">
        <v>713664.93</v>
      </c>
      <c r="L11" s="34">
        <v>563119.06999999995</v>
      </c>
    </row>
    <row r="12" spans="1:15" ht="24.75" customHeight="1" x14ac:dyDescent="0.2">
      <c r="A12" s="697" t="s">
        <v>171</v>
      </c>
      <c r="B12" s="698"/>
      <c r="C12" s="698"/>
      <c r="D12" s="698"/>
      <c r="E12" s="28"/>
      <c r="F12" s="28"/>
      <c r="G12" s="30"/>
      <c r="H12" s="30"/>
      <c r="I12" s="30"/>
      <c r="J12" s="30"/>
      <c r="K12" s="294"/>
      <c r="L12" s="34"/>
    </row>
    <row r="13" spans="1:15" ht="24.75" customHeight="1" x14ac:dyDescent="0.2">
      <c r="A13" s="711" t="s">
        <v>172</v>
      </c>
      <c r="B13" s="701"/>
      <c r="C13" s="701"/>
      <c r="D13" s="701"/>
      <c r="E13" s="28">
        <v>356467.41</v>
      </c>
      <c r="F13" s="28">
        <v>353055.41</v>
      </c>
      <c r="G13" s="30">
        <v>336842.69</v>
      </c>
      <c r="H13" s="30">
        <v>328089.32</v>
      </c>
      <c r="I13" s="30">
        <v>380144.22</v>
      </c>
      <c r="J13" s="30">
        <v>377129.96</v>
      </c>
      <c r="K13" s="294">
        <v>378275.2</v>
      </c>
      <c r="L13" s="34">
        <v>372845.46</v>
      </c>
    </row>
    <row r="14" spans="1:15" ht="24.75" customHeight="1" thickBot="1" x14ac:dyDescent="0.25">
      <c r="A14" s="702" t="s">
        <v>173</v>
      </c>
      <c r="B14" s="703"/>
      <c r="C14" s="703"/>
      <c r="D14" s="703"/>
      <c r="E14" s="36">
        <f t="shared" ref="E14:K14" si="0">SUM(E6:E13)</f>
        <v>4259420.2</v>
      </c>
      <c r="F14" s="36">
        <f t="shared" si="0"/>
        <v>2724825.8000000003</v>
      </c>
      <c r="G14" s="36">
        <f>SUM(G6:G13)</f>
        <v>4151469.93</v>
      </c>
      <c r="H14" s="36">
        <f t="shared" si="0"/>
        <v>2746670.77</v>
      </c>
      <c r="I14" s="36">
        <f>SUM(I6:I13)</f>
        <v>3330746.5599999996</v>
      </c>
      <c r="J14" s="36">
        <f t="shared" si="0"/>
        <v>2237658.1500000004</v>
      </c>
      <c r="K14" s="36">
        <f t="shared" si="0"/>
        <v>3691263.0300000003</v>
      </c>
      <c r="L14" s="37">
        <f>SUM(L8:L13)</f>
        <v>2850460.09</v>
      </c>
    </row>
    <row r="15" spans="1:15" ht="14.25" customHeight="1" thickBot="1" x14ac:dyDescent="0.25">
      <c r="A15" s="38"/>
      <c r="B15" s="39"/>
      <c r="C15" s="39"/>
      <c r="D15" s="39"/>
      <c r="E15" s="39"/>
      <c r="F15" s="39"/>
      <c r="G15" s="39"/>
      <c r="H15" s="39"/>
      <c r="I15" s="39"/>
      <c r="J15" s="39"/>
      <c r="K15" s="39"/>
      <c r="L15" s="40"/>
    </row>
    <row r="16" spans="1:15" ht="15" customHeight="1" x14ac:dyDescent="0.2">
      <c r="A16" s="704" t="s">
        <v>174</v>
      </c>
      <c r="B16" s="705"/>
      <c r="C16" s="705"/>
      <c r="D16" s="705"/>
      <c r="E16" s="705"/>
      <c r="F16" s="705"/>
      <c r="G16" s="705"/>
      <c r="H16" s="705"/>
      <c r="I16" s="705"/>
      <c r="J16" s="705"/>
      <c r="K16" s="705"/>
      <c r="L16" s="706"/>
      <c r="M16" s="41"/>
    </row>
    <row r="17" spans="1:12" ht="15" customHeight="1" x14ac:dyDescent="0.2">
      <c r="A17" s="709" t="s">
        <v>162</v>
      </c>
      <c r="B17" s="710"/>
      <c r="C17" s="710"/>
      <c r="D17" s="710"/>
      <c r="E17" s="677">
        <f>$L$1-3</f>
        <v>2015</v>
      </c>
      <c r="F17" s="677"/>
      <c r="G17" s="677">
        <f>$L$1-2</f>
        <v>2016</v>
      </c>
      <c r="H17" s="677"/>
      <c r="I17" s="677">
        <f>$L$1-1</f>
        <v>2017</v>
      </c>
      <c r="J17" s="677"/>
      <c r="K17" s="677">
        <f>$L$1</f>
        <v>2018</v>
      </c>
      <c r="L17" s="678"/>
    </row>
    <row r="18" spans="1:12" ht="22.5" customHeight="1" x14ac:dyDescent="0.2">
      <c r="A18" s="712"/>
      <c r="B18" s="713"/>
      <c r="C18" s="710"/>
      <c r="D18" s="710"/>
      <c r="E18" s="25" t="s">
        <v>175</v>
      </c>
      <c r="F18" s="26" t="s">
        <v>176</v>
      </c>
      <c r="G18" s="25" t="s">
        <v>175</v>
      </c>
      <c r="H18" s="26" t="s">
        <v>176</v>
      </c>
      <c r="I18" s="25" t="s">
        <v>175</v>
      </c>
      <c r="J18" s="26" t="s">
        <v>176</v>
      </c>
      <c r="K18" s="424" t="s">
        <v>462</v>
      </c>
      <c r="L18" s="27" t="s">
        <v>176</v>
      </c>
    </row>
    <row r="19" spans="1:12" ht="24.75" customHeight="1" x14ac:dyDescent="0.2">
      <c r="A19" s="711" t="s">
        <v>177</v>
      </c>
      <c r="B19" s="701"/>
      <c r="C19" s="701"/>
      <c r="D19" s="701"/>
      <c r="E19" s="28">
        <v>1636995.12</v>
      </c>
      <c r="F19" s="28">
        <v>1382126.67</v>
      </c>
      <c r="G19" s="28">
        <v>1643740.58</v>
      </c>
      <c r="H19" s="28">
        <v>1407407.7</v>
      </c>
      <c r="I19" s="28">
        <v>1544739.5</v>
      </c>
      <c r="J19" s="28">
        <v>1379993.75</v>
      </c>
      <c r="K19" s="294">
        <v>1654989.42</v>
      </c>
      <c r="L19" s="34">
        <v>1424129.94</v>
      </c>
    </row>
    <row r="20" spans="1:12" ht="24.75" customHeight="1" x14ac:dyDescent="0.2">
      <c r="A20" s="711" t="s">
        <v>178</v>
      </c>
      <c r="B20" s="701"/>
      <c r="C20" s="701"/>
      <c r="D20" s="701"/>
      <c r="E20" s="28">
        <v>1000296.65</v>
      </c>
      <c r="F20" s="28">
        <v>784869.7</v>
      </c>
      <c r="G20" s="28">
        <v>869431.36</v>
      </c>
      <c r="H20" s="28">
        <v>479816.82</v>
      </c>
      <c r="I20" s="28">
        <v>799632.99</v>
      </c>
      <c r="J20" s="28">
        <v>704655.74</v>
      </c>
      <c r="K20" s="294">
        <v>1092850.33</v>
      </c>
      <c r="L20" s="34">
        <v>870857.32</v>
      </c>
    </row>
    <row r="21" spans="1:12" ht="24.75" customHeight="1" x14ac:dyDescent="0.2">
      <c r="A21" s="697" t="s">
        <v>179</v>
      </c>
      <c r="B21" s="698"/>
      <c r="C21" s="698"/>
      <c r="D21" s="698"/>
      <c r="E21" s="28"/>
      <c r="F21" s="28"/>
      <c r="G21" s="28"/>
      <c r="H21" s="28"/>
      <c r="I21" s="28"/>
      <c r="J21" s="28"/>
      <c r="K21" s="294"/>
      <c r="L21" s="34"/>
    </row>
    <row r="22" spans="1:12" ht="24.75" customHeight="1" x14ac:dyDescent="0.2">
      <c r="A22" s="711" t="s">
        <v>180</v>
      </c>
      <c r="B22" s="701"/>
      <c r="C22" s="701"/>
      <c r="D22" s="701"/>
      <c r="E22" s="28">
        <v>79021.919999999998</v>
      </c>
      <c r="F22" s="28">
        <v>79021.919999999998</v>
      </c>
      <c r="G22" s="28">
        <v>197921.25</v>
      </c>
      <c r="H22" s="28">
        <v>162184.51999999999</v>
      </c>
      <c r="I22" s="28">
        <v>17964.400000000001</v>
      </c>
      <c r="J22" s="28">
        <v>17964.400000000001</v>
      </c>
      <c r="K22" s="294">
        <v>18999.88</v>
      </c>
      <c r="L22" s="34">
        <v>18999.88</v>
      </c>
    </row>
    <row r="23" spans="1:12" ht="24.75" customHeight="1" x14ac:dyDescent="0.2">
      <c r="A23" s="711" t="s">
        <v>181</v>
      </c>
      <c r="B23" s="701"/>
      <c r="C23" s="701"/>
      <c r="D23" s="701"/>
      <c r="E23" s="28"/>
      <c r="F23" s="28"/>
      <c r="G23" s="28"/>
      <c r="H23" s="28"/>
      <c r="I23" s="28"/>
      <c r="J23" s="28"/>
      <c r="K23" s="294"/>
      <c r="L23" s="34"/>
    </row>
    <row r="24" spans="1:12" ht="24.75" customHeight="1" x14ac:dyDescent="0.2">
      <c r="A24" s="711" t="s">
        <v>182</v>
      </c>
      <c r="B24" s="701"/>
      <c r="C24" s="701"/>
      <c r="D24" s="701"/>
      <c r="E24" s="28">
        <v>356467.41</v>
      </c>
      <c r="F24" s="28">
        <v>338706.36</v>
      </c>
      <c r="G24" s="28">
        <v>336842.69</v>
      </c>
      <c r="H24" s="28">
        <v>283288.06</v>
      </c>
      <c r="I24" s="28">
        <v>380144.22</v>
      </c>
      <c r="J24" s="28">
        <v>328235.71000000002</v>
      </c>
      <c r="K24" s="294">
        <v>378275.2</v>
      </c>
      <c r="L24" s="34">
        <v>356765.56</v>
      </c>
    </row>
    <row r="25" spans="1:12" s="42" customFormat="1" ht="24.75" customHeight="1" thickBot="1" x14ac:dyDescent="0.25">
      <c r="A25" s="702" t="s">
        <v>183</v>
      </c>
      <c r="B25" s="703"/>
      <c r="C25" s="703"/>
      <c r="D25" s="703"/>
      <c r="E25" s="36">
        <f t="shared" ref="E25:L25" si="1">SUM(E19:E24)</f>
        <v>3072781.1</v>
      </c>
      <c r="F25" s="36">
        <f t="shared" si="1"/>
        <v>2584724.65</v>
      </c>
      <c r="G25" s="36">
        <f t="shared" si="1"/>
        <v>3047935.88</v>
      </c>
      <c r="H25" s="36">
        <f t="shared" si="1"/>
        <v>2332697.1</v>
      </c>
      <c r="I25" s="36">
        <f t="shared" si="1"/>
        <v>2742481.1100000003</v>
      </c>
      <c r="J25" s="36">
        <f t="shared" si="1"/>
        <v>2430849.6</v>
      </c>
      <c r="K25" s="36">
        <f t="shared" si="1"/>
        <v>3145114.83</v>
      </c>
      <c r="L25" s="37">
        <f t="shared" si="1"/>
        <v>2670752.6999999997</v>
      </c>
    </row>
    <row r="26" spans="1:12" s="42" customFormat="1" ht="24.75" customHeight="1" x14ac:dyDescent="0.2"/>
    <row r="27" spans="1:12" ht="14.25" customHeight="1" thickBot="1" x14ac:dyDescent="0.25">
      <c r="A27" s="42"/>
      <c r="B27" s="42"/>
      <c r="C27" s="42"/>
      <c r="D27" s="42"/>
      <c r="E27" s="42"/>
      <c r="F27" s="42"/>
      <c r="G27" s="42"/>
      <c r="H27" s="42"/>
      <c r="I27" s="42"/>
      <c r="J27" s="42"/>
      <c r="K27" s="42"/>
      <c r="L27" s="42"/>
    </row>
    <row r="28" spans="1:12" ht="14.25" customHeight="1" x14ac:dyDescent="0.2">
      <c r="A28" s="704" t="s">
        <v>184</v>
      </c>
      <c r="B28" s="705"/>
      <c r="C28" s="705"/>
      <c r="D28" s="705"/>
      <c r="E28" s="705"/>
      <c r="F28" s="705"/>
      <c r="G28" s="705"/>
      <c r="H28" s="705"/>
      <c r="I28" s="705"/>
      <c r="J28" s="705"/>
      <c r="K28" s="705"/>
      <c r="L28" s="706"/>
    </row>
    <row r="29" spans="1:12" ht="14.25" customHeight="1" x14ac:dyDescent="0.2">
      <c r="A29" s="709" t="s">
        <v>185</v>
      </c>
      <c r="B29" s="710" t="s">
        <v>186</v>
      </c>
      <c r="C29" s="710"/>
      <c r="D29" s="710"/>
      <c r="E29" s="677">
        <f>$L$1-3</f>
        <v>2015</v>
      </c>
      <c r="F29" s="677"/>
      <c r="G29" s="677">
        <f>$L$1-2</f>
        <v>2016</v>
      </c>
      <c r="H29" s="677"/>
      <c r="I29" s="677">
        <f>$L$1-1</f>
        <v>2017</v>
      </c>
      <c r="J29" s="677"/>
      <c r="K29" s="677">
        <f>$L$1</f>
        <v>2018</v>
      </c>
      <c r="L29" s="678"/>
    </row>
    <row r="30" spans="1:12" ht="20.25" customHeight="1" x14ac:dyDescent="0.2">
      <c r="A30" s="709"/>
      <c r="B30" s="710"/>
      <c r="C30" s="710"/>
      <c r="D30" s="710"/>
      <c r="E30" s="94" t="s">
        <v>187</v>
      </c>
      <c r="F30" s="94" t="s">
        <v>188</v>
      </c>
      <c r="G30" s="94" t="s">
        <v>187</v>
      </c>
      <c r="H30" s="94" t="s">
        <v>188</v>
      </c>
      <c r="I30" s="94" t="s">
        <v>187</v>
      </c>
      <c r="J30" s="94" t="s">
        <v>188</v>
      </c>
      <c r="K30" s="306" t="s">
        <v>464</v>
      </c>
      <c r="L30" s="27" t="s">
        <v>446</v>
      </c>
    </row>
    <row r="31" spans="1:12" ht="21.75" customHeight="1" x14ac:dyDescent="0.25">
      <c r="A31" s="43">
        <v>1</v>
      </c>
      <c r="B31" s="698" t="s">
        <v>189</v>
      </c>
      <c r="C31" s="698"/>
      <c r="D31" s="698"/>
      <c r="E31" s="28">
        <v>455640.12</v>
      </c>
      <c r="F31" s="33">
        <v>306936.96999999997</v>
      </c>
      <c r="G31" s="28">
        <v>324874.81</v>
      </c>
      <c r="H31" s="33">
        <v>201659.71</v>
      </c>
      <c r="I31" s="28">
        <v>330629.77</v>
      </c>
      <c r="J31" s="33">
        <v>226294.97</v>
      </c>
      <c r="K31" s="31">
        <v>375438.18</v>
      </c>
      <c r="L31" s="34">
        <v>35339.78</v>
      </c>
    </row>
    <row r="32" spans="1:12" ht="14.25" customHeight="1" x14ac:dyDescent="0.25">
      <c r="A32" s="43">
        <v>2</v>
      </c>
      <c r="B32" s="701" t="s">
        <v>190</v>
      </c>
      <c r="C32" s="701"/>
      <c r="D32" s="701"/>
      <c r="E32" s="28">
        <v>47343.23</v>
      </c>
      <c r="F32" s="33">
        <v>45448.23</v>
      </c>
      <c r="G32" s="28">
        <v>35386.47</v>
      </c>
      <c r="H32" s="33">
        <v>35386.47</v>
      </c>
      <c r="I32" s="28">
        <v>12980.11</v>
      </c>
      <c r="J32" s="33">
        <v>7048.53</v>
      </c>
      <c r="K32" s="31">
        <v>5610.67</v>
      </c>
      <c r="L32" s="34">
        <v>5610.67</v>
      </c>
    </row>
    <row r="33" spans="1:12" ht="14.25" customHeight="1" x14ac:dyDescent="0.25">
      <c r="A33" s="43">
        <v>3</v>
      </c>
      <c r="B33" s="701" t="s">
        <v>191</v>
      </c>
      <c r="C33" s="701"/>
      <c r="D33" s="701"/>
      <c r="E33" s="28">
        <v>119634.34</v>
      </c>
      <c r="F33" s="33">
        <v>22080.62</v>
      </c>
      <c r="G33" s="28">
        <v>91758.28</v>
      </c>
      <c r="H33" s="33">
        <v>23569.93</v>
      </c>
      <c r="I33" s="28">
        <v>96401.59</v>
      </c>
      <c r="J33" s="33">
        <v>32224.91</v>
      </c>
      <c r="K33" s="31">
        <v>100389.62</v>
      </c>
      <c r="L33" s="34">
        <v>26220.25</v>
      </c>
    </row>
    <row r="34" spans="1:12" ht="14.25" customHeight="1" x14ac:dyDescent="0.25">
      <c r="A34" s="43">
        <v>4</v>
      </c>
      <c r="B34" s="701" t="s">
        <v>192</v>
      </c>
      <c r="C34" s="701"/>
      <c r="D34" s="701"/>
      <c r="E34" s="28">
        <v>2064165.32</v>
      </c>
      <c r="F34" s="33">
        <v>301265.32</v>
      </c>
      <c r="G34" s="28">
        <v>25122.77</v>
      </c>
      <c r="H34" s="33">
        <v>25122.77</v>
      </c>
      <c r="I34" s="28">
        <v>27109.81</v>
      </c>
      <c r="J34" s="33">
        <v>19229.41</v>
      </c>
      <c r="K34" s="31">
        <v>23974.75</v>
      </c>
      <c r="L34" s="34">
        <v>23974.75</v>
      </c>
    </row>
    <row r="35" spans="1:12" ht="14.25" customHeight="1" x14ac:dyDescent="0.2">
      <c r="A35" s="43">
        <v>6</v>
      </c>
      <c r="B35" s="701" t="s">
        <v>193</v>
      </c>
      <c r="C35" s="701"/>
      <c r="D35" s="701"/>
      <c r="E35" s="28" t="s">
        <v>375</v>
      </c>
      <c r="F35" s="33" t="s">
        <v>376</v>
      </c>
      <c r="G35" s="304" t="s">
        <v>335</v>
      </c>
      <c r="H35" s="305" t="s">
        <v>335</v>
      </c>
      <c r="I35" s="28">
        <v>0</v>
      </c>
      <c r="J35" s="33">
        <v>0</v>
      </c>
      <c r="K35" s="31"/>
      <c r="L35" s="34"/>
    </row>
    <row r="36" spans="1:12" ht="14.25" customHeight="1" x14ac:dyDescent="0.25">
      <c r="A36" s="43">
        <v>9</v>
      </c>
      <c r="B36" s="701" t="s">
        <v>194</v>
      </c>
      <c r="C36" s="701"/>
      <c r="D36" s="701"/>
      <c r="E36" s="28">
        <v>9816.83</v>
      </c>
      <c r="F36" s="33">
        <v>6782.56</v>
      </c>
      <c r="G36" s="28">
        <v>6348.27</v>
      </c>
      <c r="H36" s="33">
        <v>5970.27</v>
      </c>
      <c r="I36" s="28">
        <v>8753.3700000000008</v>
      </c>
      <c r="J36" s="33">
        <v>6000</v>
      </c>
      <c r="K36" s="31">
        <v>3014.26</v>
      </c>
      <c r="L36" s="34">
        <v>3000</v>
      </c>
    </row>
    <row r="37" spans="1:12" s="42" customFormat="1" ht="14.25" customHeight="1" x14ac:dyDescent="0.25">
      <c r="A37" s="707" t="s">
        <v>195</v>
      </c>
      <c r="B37" s="708"/>
      <c r="C37" s="708"/>
      <c r="D37" s="708"/>
      <c r="E37" s="44">
        <f t="shared" ref="E37:L37" si="2">SUM(E31:E36)</f>
        <v>2696599.84</v>
      </c>
      <c r="F37" s="44">
        <f t="shared" si="2"/>
        <v>682513.7</v>
      </c>
      <c r="G37" s="44">
        <f t="shared" si="2"/>
        <v>483490.60000000009</v>
      </c>
      <c r="H37" s="44">
        <f t="shared" si="2"/>
        <v>291709.15000000002</v>
      </c>
      <c r="I37" s="44">
        <f t="shared" si="2"/>
        <v>475874.64999999997</v>
      </c>
      <c r="J37" s="44">
        <f t="shared" si="2"/>
        <v>290797.81999999995</v>
      </c>
      <c r="K37" s="44">
        <f t="shared" si="2"/>
        <v>508427.48</v>
      </c>
      <c r="L37" s="45">
        <f t="shared" si="2"/>
        <v>94145.45</v>
      </c>
    </row>
    <row r="38" spans="1:12" s="42" customFormat="1" ht="12" customHeight="1" x14ac:dyDescent="0.25">
      <c r="A38" s="110"/>
      <c r="B38" s="111"/>
      <c r="C38" s="111"/>
      <c r="D38" s="111"/>
      <c r="E38" s="111"/>
      <c r="F38" s="111"/>
      <c r="G38" s="111"/>
      <c r="H38" s="111"/>
      <c r="I38" s="111"/>
      <c r="J38" s="111"/>
      <c r="K38" s="111"/>
      <c r="L38" s="112"/>
    </row>
    <row r="39" spans="1:12" ht="14.25" customHeight="1" x14ac:dyDescent="0.2">
      <c r="A39" s="709" t="s">
        <v>185</v>
      </c>
      <c r="B39" s="710" t="s">
        <v>196</v>
      </c>
      <c r="C39" s="710"/>
      <c r="D39" s="710"/>
      <c r="E39" s="677">
        <f>$L$1-3</f>
        <v>2015</v>
      </c>
      <c r="F39" s="677"/>
      <c r="G39" s="677">
        <f>$L$1-2</f>
        <v>2016</v>
      </c>
      <c r="H39" s="677"/>
      <c r="I39" s="677">
        <f>$L$1-1</f>
        <v>2017</v>
      </c>
      <c r="J39" s="677"/>
      <c r="K39" s="677">
        <f>$L$1</f>
        <v>2018</v>
      </c>
      <c r="L39" s="678"/>
    </row>
    <row r="40" spans="1:12" ht="22.5" customHeight="1" x14ac:dyDescent="0.2">
      <c r="A40" s="709"/>
      <c r="B40" s="710"/>
      <c r="C40" s="710"/>
      <c r="D40" s="710"/>
      <c r="E40" s="94" t="s">
        <v>197</v>
      </c>
      <c r="F40" s="94" t="s">
        <v>198</v>
      </c>
      <c r="G40" s="94" t="s">
        <v>197</v>
      </c>
      <c r="H40" s="94" t="s">
        <v>198</v>
      </c>
      <c r="I40" s="94" t="s">
        <v>197</v>
      </c>
      <c r="J40" s="94" t="s">
        <v>198</v>
      </c>
      <c r="K40" s="306" t="s">
        <v>463</v>
      </c>
      <c r="L40" s="27" t="s">
        <v>198</v>
      </c>
    </row>
    <row r="41" spans="1:12" ht="14.25" customHeight="1" x14ac:dyDescent="0.25">
      <c r="A41" s="43">
        <v>1</v>
      </c>
      <c r="B41" s="701" t="s">
        <v>199</v>
      </c>
      <c r="C41" s="701"/>
      <c r="D41" s="701"/>
      <c r="E41" s="28">
        <v>321206.87</v>
      </c>
      <c r="F41" s="33">
        <v>230087.56</v>
      </c>
      <c r="G41" s="28">
        <v>259375.29</v>
      </c>
      <c r="H41" s="33">
        <v>214456.56</v>
      </c>
      <c r="I41" s="28">
        <v>253596.57</v>
      </c>
      <c r="J41" s="33">
        <v>182047.47</v>
      </c>
      <c r="K41" s="31">
        <v>196175.57</v>
      </c>
      <c r="L41" s="34">
        <v>160186.01</v>
      </c>
    </row>
    <row r="42" spans="1:12" ht="14.25" customHeight="1" x14ac:dyDescent="0.25">
      <c r="A42" s="43">
        <v>2</v>
      </c>
      <c r="B42" s="701" t="s">
        <v>200</v>
      </c>
      <c r="C42" s="701"/>
      <c r="D42" s="701"/>
      <c r="E42" s="28">
        <v>2746489.7</v>
      </c>
      <c r="F42" s="33">
        <v>205923.65</v>
      </c>
      <c r="G42" s="28">
        <v>231786.15</v>
      </c>
      <c r="H42" s="33">
        <v>231786.15</v>
      </c>
      <c r="I42" s="28">
        <v>389614.54</v>
      </c>
      <c r="J42" s="33">
        <v>389614.54</v>
      </c>
      <c r="K42" s="31">
        <v>94977.25</v>
      </c>
      <c r="L42" s="34">
        <v>93810.23</v>
      </c>
    </row>
    <row r="43" spans="1:12" ht="26.25" customHeight="1" x14ac:dyDescent="0.2">
      <c r="A43" s="43">
        <v>3</v>
      </c>
      <c r="B43" s="698" t="s">
        <v>201</v>
      </c>
      <c r="C43" s="698"/>
      <c r="D43" s="698"/>
      <c r="E43" s="28"/>
      <c r="F43" s="33"/>
      <c r="G43" s="28"/>
      <c r="H43" s="33"/>
      <c r="I43" s="28"/>
      <c r="J43" s="33"/>
      <c r="K43" s="31"/>
      <c r="L43" s="34"/>
    </row>
    <row r="44" spans="1:12" ht="14.25" customHeight="1" x14ac:dyDescent="0.25">
      <c r="A44" s="43">
        <v>4</v>
      </c>
      <c r="B44" s="701" t="s">
        <v>202</v>
      </c>
      <c r="C44" s="701"/>
      <c r="D44" s="701"/>
      <c r="E44" s="28"/>
      <c r="F44" s="33"/>
      <c r="G44" s="28"/>
      <c r="H44" s="33"/>
      <c r="I44" s="28">
        <v>35736.730000000003</v>
      </c>
      <c r="J44" s="33">
        <v>35736.730000000003</v>
      </c>
      <c r="K44" s="31"/>
      <c r="L44" s="34"/>
    </row>
    <row r="45" spans="1:12" ht="20.25" customHeight="1" x14ac:dyDescent="0.25">
      <c r="A45" s="43">
        <v>5</v>
      </c>
      <c r="B45" s="698" t="s">
        <v>203</v>
      </c>
      <c r="C45" s="698"/>
      <c r="D45" s="698"/>
      <c r="E45" s="28"/>
      <c r="F45" s="33"/>
      <c r="G45" s="28"/>
      <c r="H45" s="33"/>
      <c r="I45" s="28"/>
      <c r="J45" s="33"/>
      <c r="K45" s="31"/>
      <c r="L45" s="34"/>
    </row>
    <row r="46" spans="1:12" ht="14.25" customHeight="1" x14ac:dyDescent="0.25">
      <c r="A46" s="43">
        <v>7</v>
      </c>
      <c r="B46" s="701" t="s">
        <v>194</v>
      </c>
      <c r="C46" s="701"/>
      <c r="D46" s="701"/>
      <c r="E46" s="28">
        <v>7957.27</v>
      </c>
      <c r="F46" s="33">
        <v>500</v>
      </c>
      <c r="G46" s="28">
        <v>23061.05</v>
      </c>
      <c r="H46" s="33">
        <v>17275.669999999998</v>
      </c>
      <c r="I46" s="28">
        <v>59324.01</v>
      </c>
      <c r="J46" s="33">
        <v>50662.41</v>
      </c>
      <c r="K46" s="31">
        <v>57208.51</v>
      </c>
      <c r="L46" s="34">
        <v>46076.38</v>
      </c>
    </row>
    <row r="47" spans="1:12" s="42" customFormat="1" ht="14.25" customHeight="1" thickBot="1" x14ac:dyDescent="0.3">
      <c r="A47" s="702" t="s">
        <v>204</v>
      </c>
      <c r="B47" s="703"/>
      <c r="C47" s="703"/>
      <c r="D47" s="703"/>
      <c r="E47" s="36">
        <f t="shared" ref="E47:L47" si="3">SUM(E41:E46)</f>
        <v>3075653.8400000003</v>
      </c>
      <c r="F47" s="36">
        <f t="shared" si="3"/>
        <v>436511.20999999996</v>
      </c>
      <c r="G47" s="36">
        <f t="shared" si="3"/>
        <v>514222.49</v>
      </c>
      <c r="H47" s="36">
        <f t="shared" si="3"/>
        <v>463518.37999999995</v>
      </c>
      <c r="I47" s="36">
        <f t="shared" si="3"/>
        <v>738271.85</v>
      </c>
      <c r="J47" s="36">
        <f t="shared" si="3"/>
        <v>658061.15</v>
      </c>
      <c r="K47" s="36">
        <f t="shared" si="3"/>
        <v>348361.33</v>
      </c>
      <c r="L47" s="37">
        <f t="shared" si="3"/>
        <v>300072.62</v>
      </c>
    </row>
    <row r="48" spans="1:12" ht="14.25" customHeight="1" thickBot="1" x14ac:dyDescent="0.3">
      <c r="A48" s="38"/>
      <c r="B48" s="39"/>
      <c r="C48" s="39"/>
      <c r="D48" s="39"/>
      <c r="E48" s="39"/>
      <c r="F48" s="39"/>
      <c r="G48" s="39"/>
      <c r="H48" s="39"/>
      <c r="I48" s="39"/>
      <c r="J48" s="39"/>
      <c r="K48" s="39"/>
    </row>
    <row r="49" spans="1:16" ht="15.75" customHeight="1" x14ac:dyDescent="0.25">
      <c r="A49" s="704" t="s">
        <v>205</v>
      </c>
      <c r="B49" s="705"/>
      <c r="C49" s="705"/>
      <c r="D49" s="705"/>
      <c r="E49" s="705"/>
      <c r="F49" s="705"/>
      <c r="G49" s="705"/>
      <c r="H49" s="705"/>
      <c r="I49" s="705"/>
      <c r="J49" s="705"/>
      <c r="K49" s="705"/>
      <c r="L49" s="706"/>
    </row>
    <row r="50" spans="1:16" ht="15.75" customHeight="1" x14ac:dyDescent="0.25">
      <c r="A50" s="693" t="s">
        <v>118</v>
      </c>
      <c r="B50" s="694"/>
      <c r="C50" s="694"/>
      <c r="D50" s="694"/>
      <c r="E50" s="677">
        <f>$L$1-3</f>
        <v>2015</v>
      </c>
      <c r="F50" s="677"/>
      <c r="G50" s="677">
        <f>$L$1-2</f>
        <v>2016</v>
      </c>
      <c r="H50" s="677"/>
      <c r="I50" s="677">
        <f>$L$1-1</f>
        <v>2017</v>
      </c>
      <c r="J50" s="677"/>
      <c r="K50" s="677">
        <f>$L$1</f>
        <v>2018</v>
      </c>
      <c r="L50" s="678"/>
    </row>
    <row r="51" spans="1:16" ht="28.5" customHeight="1" x14ac:dyDescent="0.25">
      <c r="A51" s="697" t="s">
        <v>206</v>
      </c>
      <c r="B51" s="698"/>
      <c r="C51" s="698"/>
      <c r="D51" s="698"/>
      <c r="E51" s="699">
        <v>55039.53</v>
      </c>
      <c r="F51" s="700">
        <v>55039.53</v>
      </c>
      <c r="G51" s="699">
        <v>42693.66</v>
      </c>
      <c r="H51" s="700"/>
      <c r="I51" s="699">
        <v>35866.43</v>
      </c>
      <c r="J51" s="700"/>
      <c r="K51" s="695">
        <v>41096.870000000003</v>
      </c>
      <c r="L51" s="696"/>
      <c r="N51" s="35"/>
    </row>
    <row r="52" spans="1:16" ht="24.75" customHeight="1" x14ac:dyDescent="0.25">
      <c r="A52" s="697" t="s">
        <v>207</v>
      </c>
      <c r="B52" s="698"/>
      <c r="C52" s="698"/>
      <c r="D52" s="698"/>
      <c r="E52" s="699">
        <v>31068.34</v>
      </c>
      <c r="F52" s="700">
        <v>31068.34</v>
      </c>
      <c r="G52" s="699">
        <v>26806.25</v>
      </c>
      <c r="H52" s="700"/>
      <c r="I52" s="699">
        <v>16995.16</v>
      </c>
      <c r="J52" s="700"/>
      <c r="K52" s="695">
        <v>15959.68</v>
      </c>
      <c r="L52" s="696"/>
      <c r="N52" s="35"/>
    </row>
    <row r="53" spans="1:16" ht="33.75" customHeight="1" x14ac:dyDescent="0.2">
      <c r="A53" s="697" t="s">
        <v>447</v>
      </c>
      <c r="B53" s="698"/>
      <c r="C53" s="698"/>
      <c r="D53" s="698"/>
      <c r="E53" s="699">
        <v>392301.45</v>
      </c>
      <c r="F53" s="700">
        <v>392301.45</v>
      </c>
      <c r="G53" s="699">
        <v>456634.41</v>
      </c>
      <c r="H53" s="700"/>
      <c r="I53" s="699">
        <v>411386.58</v>
      </c>
      <c r="J53" s="700"/>
      <c r="K53" s="695">
        <v>408038.57</v>
      </c>
      <c r="L53" s="696"/>
      <c r="N53" s="35"/>
      <c r="P53" s="35"/>
    </row>
    <row r="54" spans="1:16" ht="24" customHeight="1" x14ac:dyDescent="0.2">
      <c r="A54" s="697" t="s">
        <v>208</v>
      </c>
      <c r="B54" s="698"/>
      <c r="C54" s="698"/>
      <c r="D54" s="698"/>
      <c r="E54" s="699">
        <v>79021.919999999998</v>
      </c>
      <c r="F54" s="700">
        <v>79021.919999999998</v>
      </c>
      <c r="G54" s="699">
        <v>197921.25</v>
      </c>
      <c r="H54" s="700"/>
      <c r="I54" s="699">
        <v>17964.400000000001</v>
      </c>
      <c r="J54" s="700"/>
      <c r="K54" s="695">
        <v>18999.88</v>
      </c>
      <c r="L54" s="696"/>
      <c r="N54" s="35"/>
    </row>
    <row r="55" spans="1:16" ht="22.5" customHeight="1" thickBot="1" x14ac:dyDescent="0.25">
      <c r="A55" s="679" t="s">
        <v>209</v>
      </c>
      <c r="B55" s="680"/>
      <c r="C55" s="680"/>
      <c r="D55" s="680"/>
      <c r="E55" s="681">
        <v>0</v>
      </c>
      <c r="F55" s="682"/>
      <c r="G55" s="681">
        <v>0</v>
      </c>
      <c r="H55" s="682"/>
      <c r="I55" s="683">
        <v>0</v>
      </c>
      <c r="J55" s="684"/>
      <c r="K55" s="685">
        <v>0</v>
      </c>
      <c r="L55" s="686"/>
    </row>
    <row r="56" spans="1:16" ht="12.75" customHeight="1" thickBot="1" x14ac:dyDescent="0.25">
      <c r="A56" s="46"/>
      <c r="B56" s="47"/>
      <c r="C56" s="47"/>
      <c r="D56" s="47"/>
      <c r="E56" s="47"/>
      <c r="F56" s="47"/>
      <c r="G56" s="47"/>
      <c r="H56" s="47"/>
      <c r="I56" s="47"/>
      <c r="J56" s="47"/>
      <c r="K56" s="47"/>
      <c r="L56" s="48"/>
    </row>
    <row r="57" spans="1:16" x14ac:dyDescent="0.2">
      <c r="A57" s="687" t="s">
        <v>160</v>
      </c>
      <c r="B57" s="688"/>
      <c r="C57" s="688"/>
      <c r="D57" s="688"/>
      <c r="E57" s="688"/>
      <c r="F57" s="688"/>
      <c r="G57" s="688"/>
      <c r="H57" s="688"/>
      <c r="I57" s="688"/>
      <c r="J57" s="688"/>
      <c r="K57" s="688"/>
      <c r="L57" s="689"/>
    </row>
    <row r="58" spans="1:16" ht="15.75" customHeight="1" x14ac:dyDescent="0.2">
      <c r="A58" s="690" t="s">
        <v>210</v>
      </c>
      <c r="B58" s="691"/>
      <c r="C58" s="691"/>
      <c r="D58" s="691"/>
      <c r="E58" s="691"/>
      <c r="F58" s="691"/>
      <c r="G58" s="691"/>
      <c r="H58" s="691"/>
      <c r="I58" s="691"/>
      <c r="J58" s="691"/>
      <c r="K58" s="691"/>
      <c r="L58" s="692"/>
    </row>
    <row r="59" spans="1:16" x14ac:dyDescent="0.2">
      <c r="A59" s="693" t="s">
        <v>118</v>
      </c>
      <c r="B59" s="694"/>
      <c r="C59" s="694"/>
      <c r="D59" s="694"/>
      <c r="E59" s="677">
        <f>$L$1-3</f>
        <v>2015</v>
      </c>
      <c r="F59" s="677"/>
      <c r="G59" s="677">
        <f>$L$1-2</f>
        <v>2016</v>
      </c>
      <c r="H59" s="677"/>
      <c r="I59" s="677">
        <f>$L$1-1</f>
        <v>2017</v>
      </c>
      <c r="J59" s="677"/>
      <c r="K59" s="677">
        <f>$L$1</f>
        <v>2018</v>
      </c>
      <c r="L59" s="678"/>
    </row>
    <row r="60" spans="1:16" ht="12.75" customHeight="1" x14ac:dyDescent="0.2">
      <c r="A60" s="629" t="s">
        <v>211</v>
      </c>
      <c r="B60" s="630"/>
      <c r="C60" s="630"/>
      <c r="D60" s="630"/>
      <c r="E60" s="631">
        <f>(E8+E10)/SUM(E8:E10)</f>
        <v>0.94871914560369541</v>
      </c>
      <c r="F60" s="631"/>
      <c r="G60" s="631">
        <f>(G8+G10)/SUM(G8:G10)</f>
        <v>0.958383408747566</v>
      </c>
      <c r="H60" s="631"/>
      <c r="I60" s="631">
        <f>(I8+I10)/SUM(I8:I10)</f>
        <v>0.96347257575649503</v>
      </c>
      <c r="J60" s="631"/>
      <c r="K60" s="632">
        <f>(K8+K10)/SUM(K8:K10)</f>
        <v>0.95705310475317706</v>
      </c>
      <c r="L60" s="633"/>
    </row>
    <row r="61" spans="1:16" ht="12.75" customHeight="1" x14ac:dyDescent="0.2">
      <c r="A61" s="634" t="s">
        <v>212</v>
      </c>
      <c r="B61" s="635"/>
      <c r="C61" s="635"/>
      <c r="D61" s="635"/>
      <c r="E61" s="631"/>
      <c r="F61" s="631"/>
      <c r="G61" s="631"/>
      <c r="H61" s="631"/>
      <c r="I61" s="631"/>
      <c r="J61" s="631"/>
      <c r="K61" s="632"/>
      <c r="L61" s="633"/>
    </row>
    <row r="62" spans="1:16" ht="12.75" customHeight="1" x14ac:dyDescent="0.2">
      <c r="A62" s="636" t="s">
        <v>213</v>
      </c>
      <c r="B62" s="635"/>
      <c r="C62" s="635"/>
      <c r="D62" s="635"/>
      <c r="E62" s="631"/>
      <c r="F62" s="631"/>
      <c r="G62" s="631"/>
      <c r="H62" s="631"/>
      <c r="I62" s="631"/>
      <c r="J62" s="631"/>
      <c r="K62" s="632"/>
      <c r="L62" s="633"/>
    </row>
    <row r="63" spans="1:16" ht="12.75" customHeight="1" x14ac:dyDescent="0.2">
      <c r="A63" s="629" t="s">
        <v>214</v>
      </c>
      <c r="B63" s="630"/>
      <c r="C63" s="630"/>
      <c r="D63" s="630"/>
      <c r="E63" s="631">
        <f>E8/SUM(C8:E10)</f>
        <v>0.82517175979659618</v>
      </c>
      <c r="F63" s="631"/>
      <c r="G63" s="631">
        <f>G8/SUM(G8:G10)</f>
        <v>0.81478330614548244</v>
      </c>
      <c r="H63" s="631"/>
      <c r="I63" s="631">
        <f>I8/SUM(I8:I10)</f>
        <v>0.81309451702059998</v>
      </c>
      <c r="J63" s="631"/>
      <c r="K63" s="632">
        <f>K8/SUM(K8:K10)</f>
        <v>0.80958564989895809</v>
      </c>
      <c r="L63" s="633"/>
    </row>
    <row r="64" spans="1:16" ht="12.75" customHeight="1" x14ac:dyDescent="0.2">
      <c r="A64" s="634" t="s">
        <v>215</v>
      </c>
      <c r="B64" s="635"/>
      <c r="C64" s="635"/>
      <c r="D64" s="635"/>
      <c r="E64" s="631"/>
      <c r="F64" s="631"/>
      <c r="G64" s="631"/>
      <c r="H64" s="631"/>
      <c r="I64" s="631"/>
      <c r="J64" s="631"/>
      <c r="K64" s="632"/>
      <c r="L64" s="633"/>
    </row>
    <row r="65" spans="1:12" ht="13.15" customHeight="1" x14ac:dyDescent="0.2">
      <c r="A65" s="636" t="s">
        <v>213</v>
      </c>
      <c r="B65" s="635"/>
      <c r="C65" s="635"/>
      <c r="D65" s="635"/>
      <c r="E65" s="631"/>
      <c r="F65" s="631"/>
      <c r="G65" s="631"/>
      <c r="H65" s="631"/>
      <c r="I65" s="631"/>
      <c r="J65" s="631"/>
      <c r="K65" s="632"/>
      <c r="L65" s="633"/>
    </row>
    <row r="66" spans="1:12" ht="13.15" customHeight="1" x14ac:dyDescent="0.2">
      <c r="A66" s="629" t="s">
        <v>216</v>
      </c>
      <c r="B66" s="630"/>
      <c r="C66" s="630"/>
      <c r="D66" s="630"/>
      <c r="E66" s="631">
        <f>E51/SUM(E8:E10)</f>
        <v>2.8124413021140077E-2</v>
      </c>
      <c r="F66" s="631"/>
      <c r="G66" s="631">
        <f>G51/SUM(G8:G10)</f>
        <v>2.144676312298021E-2</v>
      </c>
      <c r="H66" s="631"/>
      <c r="I66" s="631">
        <f>I51/SUM(I8:I10)</f>
        <v>1.7643460853271929E-2</v>
      </c>
      <c r="J66" s="631"/>
      <c r="K66" s="632">
        <f>K51/SUM(K8:K10)</f>
        <v>2.0665921798721825E-2</v>
      </c>
      <c r="L66" s="633"/>
    </row>
    <row r="67" spans="1:12" ht="13.15" customHeight="1" x14ac:dyDescent="0.2">
      <c r="A67" s="634" t="s">
        <v>217</v>
      </c>
      <c r="B67" s="635"/>
      <c r="C67" s="635"/>
      <c r="D67" s="635"/>
      <c r="E67" s="631"/>
      <c r="F67" s="631"/>
      <c r="G67" s="631"/>
      <c r="H67" s="631"/>
      <c r="I67" s="631"/>
      <c r="J67" s="631"/>
      <c r="K67" s="632"/>
      <c r="L67" s="633"/>
    </row>
    <row r="68" spans="1:12" ht="13.15" customHeight="1" x14ac:dyDescent="0.2">
      <c r="A68" s="636" t="s">
        <v>213</v>
      </c>
      <c r="B68" s="635"/>
      <c r="C68" s="635"/>
      <c r="D68" s="635"/>
      <c r="E68" s="631"/>
      <c r="F68" s="631"/>
      <c r="G68" s="631"/>
      <c r="H68" s="631"/>
      <c r="I68" s="631"/>
      <c r="J68" s="631"/>
      <c r="K68" s="632"/>
      <c r="L68" s="633"/>
    </row>
    <row r="69" spans="1:12" ht="13.5" thickBot="1" x14ac:dyDescent="0.25">
      <c r="A69" s="674" t="s">
        <v>218</v>
      </c>
      <c r="B69" s="675"/>
      <c r="C69" s="675"/>
      <c r="D69" s="675"/>
      <c r="E69" s="675"/>
      <c r="F69" s="675"/>
      <c r="G69" s="675"/>
      <c r="H69" s="675"/>
      <c r="I69" s="675"/>
      <c r="J69" s="675"/>
      <c r="K69" s="675"/>
      <c r="L69" s="676"/>
    </row>
    <row r="70" spans="1:12" x14ac:dyDescent="0.2">
      <c r="A70" s="662" t="s">
        <v>109</v>
      </c>
      <c r="B70" s="663"/>
      <c r="C70" s="663"/>
      <c r="D70" s="663"/>
      <c r="E70" s="664">
        <f>$L$1-3</f>
        <v>2015</v>
      </c>
      <c r="F70" s="664"/>
      <c r="G70" s="664">
        <f>$L$1-2</f>
        <v>2016</v>
      </c>
      <c r="H70" s="664"/>
      <c r="I70" s="664">
        <f>$L$1-1</f>
        <v>2017</v>
      </c>
      <c r="J70" s="664"/>
      <c r="K70" s="664">
        <f>$L$1</f>
        <v>2018</v>
      </c>
      <c r="L70" s="665"/>
    </row>
    <row r="71" spans="1:12" ht="24" customHeight="1" x14ac:dyDescent="0.2">
      <c r="A71" s="629" t="s">
        <v>219</v>
      </c>
      <c r="B71" s="630"/>
      <c r="C71" s="630"/>
      <c r="D71" s="630"/>
      <c r="E71" s="631">
        <f>SUM(E52:F54)/SUM(E8:E10)</f>
        <v>0.51342996389819584</v>
      </c>
      <c r="F71" s="631"/>
      <c r="G71" s="631">
        <f>(G52+G53+G54)/SUM(G8:G10)</f>
        <v>0.34227581998805812</v>
      </c>
      <c r="H71" s="631"/>
      <c r="I71" s="631">
        <f>(I52+I53+I54)/SUM(I8:I10)</f>
        <v>0.21956717320622743</v>
      </c>
      <c r="J71" s="631"/>
      <c r="K71" s="632">
        <f>(K52+K53+K54)/SUM(K8:K10)</f>
        <v>0.22276549799437292</v>
      </c>
      <c r="L71" s="633"/>
    </row>
    <row r="72" spans="1:12" ht="13.15" customHeight="1" x14ac:dyDescent="0.2">
      <c r="A72" s="634" t="s">
        <v>220</v>
      </c>
      <c r="B72" s="635"/>
      <c r="C72" s="635"/>
      <c r="D72" s="635"/>
      <c r="E72" s="631"/>
      <c r="F72" s="631"/>
      <c r="G72" s="631"/>
      <c r="H72" s="631"/>
      <c r="I72" s="631"/>
      <c r="J72" s="631"/>
      <c r="K72" s="632"/>
      <c r="L72" s="633"/>
    </row>
    <row r="73" spans="1:12" ht="13.15" customHeight="1" x14ac:dyDescent="0.2">
      <c r="A73" s="636" t="s">
        <v>213</v>
      </c>
      <c r="B73" s="635"/>
      <c r="C73" s="635"/>
      <c r="D73" s="635"/>
      <c r="E73" s="631"/>
      <c r="F73" s="631"/>
      <c r="G73" s="631"/>
      <c r="H73" s="631"/>
      <c r="I73" s="631"/>
      <c r="J73" s="631"/>
      <c r="K73" s="632"/>
      <c r="L73" s="633"/>
    </row>
    <row r="74" spans="1:12" ht="13.15" customHeight="1" x14ac:dyDescent="0.2">
      <c r="A74" s="629" t="s">
        <v>221</v>
      </c>
      <c r="B74" s="630"/>
      <c r="C74" s="630"/>
      <c r="D74" s="630"/>
      <c r="E74" s="631">
        <f>E53/SUM(E8:E10)</f>
        <v>0.20046043286692553</v>
      </c>
      <c r="F74" s="631"/>
      <c r="G74" s="631">
        <f>G53/SUM(G8:G10)</f>
        <v>0.22938604994446068</v>
      </c>
      <c r="H74" s="631"/>
      <c r="I74" s="631">
        <f>I53/SUM(I8:I10)</f>
        <v>0.202369821021814</v>
      </c>
      <c r="J74" s="631"/>
      <c r="K74" s="632">
        <f>K53/SUM(K8:K10)</f>
        <v>0.20518577639811211</v>
      </c>
      <c r="L74" s="633"/>
    </row>
    <row r="75" spans="1:12" ht="13.15" customHeight="1" x14ac:dyDescent="0.2">
      <c r="A75" s="634" t="s">
        <v>222</v>
      </c>
      <c r="B75" s="635"/>
      <c r="C75" s="635"/>
      <c r="D75" s="635"/>
      <c r="E75" s="631"/>
      <c r="F75" s="631"/>
      <c r="G75" s="631"/>
      <c r="H75" s="631"/>
      <c r="I75" s="631"/>
      <c r="J75" s="631"/>
      <c r="K75" s="632"/>
      <c r="L75" s="633"/>
    </row>
    <row r="76" spans="1:12" ht="13.15" customHeight="1" x14ac:dyDescent="0.2">
      <c r="A76" s="636" t="s">
        <v>213</v>
      </c>
      <c r="B76" s="635"/>
      <c r="C76" s="635"/>
      <c r="D76" s="635"/>
      <c r="E76" s="631"/>
      <c r="F76" s="631"/>
      <c r="G76" s="631"/>
      <c r="H76" s="631"/>
      <c r="I76" s="631"/>
      <c r="J76" s="631"/>
      <c r="K76" s="632"/>
      <c r="L76" s="633"/>
    </row>
    <row r="77" spans="1:12" ht="12.75" customHeight="1" x14ac:dyDescent="0.2">
      <c r="A77" s="629" t="s">
        <v>223</v>
      </c>
      <c r="B77" s="630"/>
      <c r="C77" s="630"/>
      <c r="D77" s="630"/>
      <c r="E77" s="631">
        <f>(E52+E54)/SUM(E8:E10)</f>
        <v>5.6254549082172332E-2</v>
      </c>
      <c r="F77" s="631"/>
      <c r="G77" s="631">
        <f>(G52+G54)/SUM(G8:G10)</f>
        <v>0.11288977004359745</v>
      </c>
      <c r="H77" s="631"/>
      <c r="I77" s="631">
        <f>(I52+I54)/SUM(I8:I10)</f>
        <v>1.7197352184413425E-2</v>
      </c>
      <c r="J77" s="631"/>
      <c r="K77" s="632">
        <f>(K52+K54)/SUM(K8:K10)</f>
        <v>1.7579721596260822E-2</v>
      </c>
      <c r="L77" s="633"/>
    </row>
    <row r="78" spans="1:12" ht="12.75" customHeight="1" x14ac:dyDescent="0.2">
      <c r="A78" s="634" t="s">
        <v>224</v>
      </c>
      <c r="B78" s="635"/>
      <c r="C78" s="635"/>
      <c r="D78" s="635"/>
      <c r="E78" s="631"/>
      <c r="F78" s="631"/>
      <c r="G78" s="631"/>
      <c r="H78" s="631"/>
      <c r="I78" s="631"/>
      <c r="J78" s="631"/>
      <c r="K78" s="632"/>
      <c r="L78" s="633"/>
    </row>
    <row r="79" spans="1:12" ht="12.75" customHeight="1" thickBot="1" x14ac:dyDescent="0.25">
      <c r="A79" s="641" t="s">
        <v>213</v>
      </c>
      <c r="B79" s="642"/>
      <c r="C79" s="642"/>
      <c r="D79" s="642"/>
      <c r="E79" s="638"/>
      <c r="F79" s="638"/>
      <c r="G79" s="638"/>
      <c r="H79" s="638"/>
      <c r="I79" s="638"/>
      <c r="J79" s="638"/>
      <c r="K79" s="639"/>
      <c r="L79" s="640"/>
    </row>
    <row r="80" spans="1:12" ht="13.5" thickBot="1" x14ac:dyDescent="0.25">
      <c r="A80" s="659" t="s">
        <v>225</v>
      </c>
      <c r="B80" s="660"/>
      <c r="C80" s="660"/>
      <c r="D80" s="660"/>
      <c r="E80" s="660"/>
      <c r="F80" s="660"/>
      <c r="G80" s="660"/>
      <c r="H80" s="660"/>
      <c r="I80" s="660"/>
      <c r="J80" s="660"/>
      <c r="K80" s="660"/>
      <c r="L80" s="661"/>
    </row>
    <row r="81" spans="1:12" x14ac:dyDescent="0.2">
      <c r="A81" s="662" t="s">
        <v>109</v>
      </c>
      <c r="B81" s="663"/>
      <c r="C81" s="663"/>
      <c r="D81" s="663"/>
      <c r="E81" s="664">
        <f>$L$1-3</f>
        <v>2015</v>
      </c>
      <c r="F81" s="664"/>
      <c r="G81" s="664">
        <f>$L$1-2</f>
        <v>2016</v>
      </c>
      <c r="H81" s="664"/>
      <c r="I81" s="664">
        <f>$L$1-1</f>
        <v>2017</v>
      </c>
      <c r="J81" s="664"/>
      <c r="K81" s="664">
        <f>$L$1</f>
        <v>2018</v>
      </c>
      <c r="L81" s="665"/>
    </row>
    <row r="82" spans="1:12" ht="12.75" customHeight="1" x14ac:dyDescent="0.2">
      <c r="A82" s="629" t="s">
        <v>226</v>
      </c>
      <c r="B82" s="630"/>
      <c r="C82" s="630"/>
      <c r="D82" s="630"/>
      <c r="E82" s="649">
        <f>(E8+E10)/Caratteristiche!G5</f>
        <v>682.59013970588228</v>
      </c>
      <c r="F82" s="649"/>
      <c r="G82" s="649">
        <f>(G8+G10)/Caratteristiche!I5</f>
        <v>710.02436546334195</v>
      </c>
      <c r="H82" s="649"/>
      <c r="I82" s="649">
        <f>(I8+I10)/Caratteristiche!K5</f>
        <v>734.93091557223272</v>
      </c>
      <c r="J82" s="649"/>
      <c r="K82" s="666">
        <f>(K8+K10)/Caratteristiche!M5</f>
        <v>712.81813483146061</v>
      </c>
      <c r="L82" s="667"/>
    </row>
    <row r="83" spans="1:12" ht="12.75" customHeight="1" x14ac:dyDescent="0.2">
      <c r="A83" s="634" t="s">
        <v>212</v>
      </c>
      <c r="B83" s="635"/>
      <c r="C83" s="635"/>
      <c r="D83" s="635"/>
      <c r="E83" s="649"/>
      <c r="F83" s="649"/>
      <c r="G83" s="649"/>
      <c r="H83" s="649"/>
      <c r="I83" s="649"/>
      <c r="J83" s="649"/>
      <c r="K83" s="666"/>
      <c r="L83" s="667"/>
    </row>
    <row r="84" spans="1:12" ht="12.75" customHeight="1" x14ac:dyDescent="0.2">
      <c r="A84" s="636" t="s">
        <v>227</v>
      </c>
      <c r="B84" s="635"/>
      <c r="C84" s="635"/>
      <c r="D84" s="635"/>
      <c r="E84" s="649"/>
      <c r="F84" s="649"/>
      <c r="G84" s="649"/>
      <c r="H84" s="649"/>
      <c r="I84" s="649"/>
      <c r="J84" s="649"/>
      <c r="K84" s="666"/>
      <c r="L84" s="667"/>
    </row>
    <row r="85" spans="1:12" ht="12.75" customHeight="1" x14ac:dyDescent="0.2">
      <c r="A85" s="629" t="s">
        <v>228</v>
      </c>
      <c r="B85" s="630"/>
      <c r="C85" s="630"/>
      <c r="D85" s="630"/>
      <c r="E85" s="649">
        <f>E8/Caratteristiche!G5</f>
        <v>593.69952573529406</v>
      </c>
      <c r="F85" s="649"/>
      <c r="G85" s="649">
        <f>G8/Caratteristiche!I5</f>
        <v>603.63732787495348</v>
      </c>
      <c r="H85" s="649"/>
      <c r="I85" s="649">
        <f>I8/Caratteristiche!K5</f>
        <v>620.22346341463413</v>
      </c>
      <c r="J85" s="649"/>
      <c r="K85" s="666">
        <f>K8/Caratteristiche!M5</f>
        <v>602.983606741573</v>
      </c>
      <c r="L85" s="667"/>
    </row>
    <row r="86" spans="1:12" ht="12.75" customHeight="1" x14ac:dyDescent="0.2">
      <c r="A86" s="634" t="s">
        <v>215</v>
      </c>
      <c r="B86" s="635"/>
      <c r="C86" s="635"/>
      <c r="D86" s="635"/>
      <c r="E86" s="649"/>
      <c r="F86" s="649"/>
      <c r="G86" s="649"/>
      <c r="H86" s="649"/>
      <c r="I86" s="649"/>
      <c r="J86" s="649"/>
      <c r="K86" s="666"/>
      <c r="L86" s="667"/>
    </row>
    <row r="87" spans="1:12" ht="12.75" customHeight="1" x14ac:dyDescent="0.2">
      <c r="A87" s="636" t="s">
        <v>227</v>
      </c>
      <c r="B87" s="635"/>
      <c r="C87" s="635"/>
      <c r="D87" s="635"/>
      <c r="E87" s="649"/>
      <c r="F87" s="649"/>
      <c r="G87" s="649"/>
      <c r="H87" s="649"/>
      <c r="I87" s="649"/>
      <c r="J87" s="649"/>
      <c r="K87" s="666"/>
      <c r="L87" s="667"/>
    </row>
    <row r="88" spans="1:12" ht="12.75" customHeight="1" x14ac:dyDescent="0.2">
      <c r="A88" s="629" t="s">
        <v>229</v>
      </c>
      <c r="B88" s="630"/>
      <c r="C88" s="630"/>
      <c r="D88" s="630"/>
      <c r="E88" s="649">
        <f>(E52+E54)/Caratteristiche!G5</f>
        <v>40.474360294117645</v>
      </c>
      <c r="F88" s="649"/>
      <c r="G88" s="649">
        <f>(G52+G54)/Caratteristiche!I5</f>
        <v>83.635094901377002</v>
      </c>
      <c r="H88" s="649"/>
      <c r="I88" s="649">
        <f>(I52+I54)/Caratteristiche!K5</f>
        <v>13.118033771106941</v>
      </c>
      <c r="J88" s="649"/>
      <c r="K88" s="668">
        <f>(K52+K54)/Caratteristiche!M5</f>
        <v>13.093468164794007</v>
      </c>
      <c r="L88" s="669"/>
    </row>
    <row r="89" spans="1:12" ht="12.75" customHeight="1" x14ac:dyDescent="0.2">
      <c r="A89" s="634" t="s">
        <v>230</v>
      </c>
      <c r="B89" s="635"/>
      <c r="C89" s="635"/>
      <c r="D89" s="635"/>
      <c r="E89" s="649"/>
      <c r="F89" s="649"/>
      <c r="G89" s="649"/>
      <c r="H89" s="649"/>
      <c r="I89" s="649"/>
      <c r="J89" s="649"/>
      <c r="K89" s="670"/>
      <c r="L89" s="671"/>
    </row>
    <row r="90" spans="1:12" ht="12.75" customHeight="1" x14ac:dyDescent="0.2">
      <c r="A90" s="636" t="s">
        <v>227</v>
      </c>
      <c r="B90" s="635"/>
      <c r="C90" s="635"/>
      <c r="D90" s="635"/>
      <c r="E90" s="649"/>
      <c r="F90" s="649"/>
      <c r="G90" s="649"/>
      <c r="H90" s="649"/>
      <c r="I90" s="649"/>
      <c r="J90" s="649"/>
      <c r="K90" s="672"/>
      <c r="L90" s="673"/>
    </row>
    <row r="91" spans="1:12" ht="12.75" customHeight="1" x14ac:dyDescent="0.2">
      <c r="A91" s="629" t="s">
        <v>231</v>
      </c>
      <c r="B91" s="630"/>
      <c r="C91" s="630"/>
      <c r="D91" s="630"/>
      <c r="E91" s="649">
        <f>E51/Caratteristiche!G5</f>
        <v>20.235121323529413</v>
      </c>
      <c r="F91" s="649"/>
      <c r="G91" s="649">
        <f>G51/Caratteristiche!I5</f>
        <v>15.888969110532193</v>
      </c>
      <c r="H91" s="649"/>
      <c r="I91" s="649">
        <f>I51/Caratteristiche!K5</f>
        <v>13.458322701688555</v>
      </c>
      <c r="J91" s="649"/>
      <c r="K91" s="651">
        <f>K51/Caratteristiche!M5</f>
        <v>15.392086142322098</v>
      </c>
      <c r="L91" s="652"/>
    </row>
    <row r="92" spans="1:12" ht="12.75" customHeight="1" x14ac:dyDescent="0.2">
      <c r="A92" s="634" t="s">
        <v>217</v>
      </c>
      <c r="B92" s="635"/>
      <c r="C92" s="635"/>
      <c r="D92" s="635"/>
      <c r="E92" s="649"/>
      <c r="F92" s="649"/>
      <c r="G92" s="649"/>
      <c r="H92" s="649"/>
      <c r="I92" s="649"/>
      <c r="J92" s="649"/>
      <c r="K92" s="653"/>
      <c r="L92" s="654"/>
    </row>
    <row r="93" spans="1:12" ht="13.5" customHeight="1" thickBot="1" x14ac:dyDescent="0.25">
      <c r="A93" s="657" t="s">
        <v>227</v>
      </c>
      <c r="B93" s="658"/>
      <c r="C93" s="658"/>
      <c r="D93" s="658"/>
      <c r="E93" s="650"/>
      <c r="F93" s="650"/>
      <c r="G93" s="650"/>
      <c r="H93" s="650"/>
      <c r="I93" s="650"/>
      <c r="J93" s="650"/>
      <c r="K93" s="655"/>
      <c r="L93" s="656"/>
    </row>
    <row r="94" spans="1:12" ht="13.5" thickBot="1" x14ac:dyDescent="0.25">
      <c r="A94" s="659" t="s">
        <v>232</v>
      </c>
      <c r="B94" s="660"/>
      <c r="C94" s="660"/>
      <c r="D94" s="660"/>
      <c r="E94" s="660"/>
      <c r="F94" s="660"/>
      <c r="G94" s="660"/>
      <c r="H94" s="660"/>
      <c r="I94" s="660"/>
      <c r="J94" s="660"/>
      <c r="K94" s="660"/>
      <c r="L94" s="661"/>
    </row>
    <row r="95" spans="1:12" x14ac:dyDescent="0.2">
      <c r="A95" s="662" t="s">
        <v>109</v>
      </c>
      <c r="B95" s="663"/>
      <c r="C95" s="663"/>
      <c r="D95" s="663"/>
      <c r="E95" s="664">
        <f>$L$1-3</f>
        <v>2015</v>
      </c>
      <c r="F95" s="664"/>
      <c r="G95" s="664">
        <f>$L$1-2</f>
        <v>2016</v>
      </c>
      <c r="H95" s="664"/>
      <c r="I95" s="664">
        <f>$L$1-1</f>
        <v>2017</v>
      </c>
      <c r="J95" s="664"/>
      <c r="K95" s="664">
        <f>$L$1</f>
        <v>2018</v>
      </c>
      <c r="L95" s="665"/>
    </row>
    <row r="96" spans="1:12" ht="12.75" customHeight="1" x14ac:dyDescent="0.2">
      <c r="A96" s="629" t="s">
        <v>233</v>
      </c>
      <c r="B96" s="630"/>
      <c r="C96" s="630"/>
      <c r="D96" s="630"/>
      <c r="E96" s="631">
        <f>E37/E14</f>
        <v>0.63309082301858821</v>
      </c>
      <c r="F96" s="631"/>
      <c r="G96" s="631">
        <f>G37/G14</f>
        <v>0.11646250801580539</v>
      </c>
      <c r="H96" s="631"/>
      <c r="I96" s="631">
        <f>I37/I14</f>
        <v>0.14287326922886623</v>
      </c>
      <c r="J96" s="631"/>
      <c r="K96" s="632">
        <f>K37/K14</f>
        <v>0.13773807931536106</v>
      </c>
      <c r="L96" s="633"/>
    </row>
    <row r="97" spans="1:12" ht="12.75" customHeight="1" x14ac:dyDescent="0.2">
      <c r="A97" s="634" t="s">
        <v>234</v>
      </c>
      <c r="B97" s="635"/>
      <c r="C97" s="635"/>
      <c r="D97" s="635"/>
      <c r="E97" s="631"/>
      <c r="F97" s="631"/>
      <c r="G97" s="631"/>
      <c r="H97" s="631"/>
      <c r="I97" s="631"/>
      <c r="J97" s="631"/>
      <c r="K97" s="632"/>
      <c r="L97" s="633"/>
    </row>
    <row r="98" spans="1:12" ht="12.75" customHeight="1" x14ac:dyDescent="0.2">
      <c r="A98" s="636" t="s">
        <v>235</v>
      </c>
      <c r="B98" s="635"/>
      <c r="C98" s="635"/>
      <c r="D98" s="635"/>
      <c r="E98" s="631"/>
      <c r="F98" s="631"/>
      <c r="G98" s="631"/>
      <c r="H98" s="631"/>
      <c r="I98" s="631"/>
      <c r="J98" s="631"/>
      <c r="K98" s="632"/>
      <c r="L98" s="633"/>
    </row>
    <row r="99" spans="1:12" ht="12.75" customHeight="1" x14ac:dyDescent="0.2">
      <c r="A99" s="629" t="s">
        <v>236</v>
      </c>
      <c r="B99" s="630"/>
      <c r="C99" s="630"/>
      <c r="D99" s="630"/>
      <c r="E99" s="631">
        <f>E47/E25</f>
        <v>1.000934899007287</v>
      </c>
      <c r="F99" s="631"/>
      <c r="G99" s="631">
        <f>G47/G25</f>
        <v>0.16871171515589758</v>
      </c>
      <c r="H99" s="631"/>
      <c r="I99" s="631">
        <f>I47/I25</f>
        <v>0.26919851783409365</v>
      </c>
      <c r="J99" s="631"/>
      <c r="K99" s="632">
        <f>K47/K25</f>
        <v>0.11076267444263713</v>
      </c>
      <c r="L99" s="633"/>
    </row>
    <row r="100" spans="1:12" ht="12.75" customHeight="1" x14ac:dyDescent="0.2">
      <c r="A100" s="634" t="s">
        <v>237</v>
      </c>
      <c r="B100" s="635"/>
      <c r="C100" s="635"/>
      <c r="D100" s="635"/>
      <c r="E100" s="631"/>
      <c r="F100" s="631"/>
      <c r="G100" s="631"/>
      <c r="H100" s="631"/>
      <c r="I100" s="631"/>
      <c r="J100" s="631"/>
      <c r="K100" s="632"/>
      <c r="L100" s="633"/>
    </row>
    <row r="101" spans="1:12" ht="12.75" customHeight="1" x14ac:dyDescent="0.2">
      <c r="A101" s="636" t="s">
        <v>238</v>
      </c>
      <c r="B101" s="635"/>
      <c r="C101" s="635"/>
      <c r="D101" s="635"/>
      <c r="E101" s="631"/>
      <c r="F101" s="631"/>
      <c r="G101" s="631"/>
      <c r="H101" s="631"/>
      <c r="I101" s="631"/>
      <c r="J101" s="631"/>
      <c r="K101" s="632"/>
      <c r="L101" s="633"/>
    </row>
    <row r="102" spans="1:12" ht="12.75" customHeight="1" x14ac:dyDescent="0.2">
      <c r="A102" s="629" t="s">
        <v>239</v>
      </c>
      <c r="B102" s="630"/>
      <c r="C102" s="630"/>
      <c r="D102" s="630"/>
      <c r="E102" s="631">
        <f>(F8+F10)/(E8+E10)</f>
        <v>0.90440840721111837</v>
      </c>
      <c r="F102" s="631"/>
      <c r="G102" s="631">
        <f>(H8+H10)/(G8+G10)</f>
        <v>0.89231424133235138</v>
      </c>
      <c r="H102" s="631"/>
      <c r="I102" s="631">
        <f>(J8+J10)/(I8+I10)</f>
        <v>0.87324320700787073</v>
      </c>
      <c r="J102" s="631"/>
      <c r="K102" s="643">
        <f>(L8+L10)/(K8+K10)</f>
        <v>0.96943492875107184</v>
      </c>
      <c r="L102" s="644"/>
    </row>
    <row r="103" spans="1:12" ht="12.75" customHeight="1" x14ac:dyDescent="0.2">
      <c r="A103" s="634" t="s">
        <v>240</v>
      </c>
      <c r="B103" s="635"/>
      <c r="C103" s="635"/>
      <c r="D103" s="635"/>
      <c r="E103" s="631"/>
      <c r="F103" s="631"/>
      <c r="G103" s="631"/>
      <c r="H103" s="631"/>
      <c r="I103" s="631"/>
      <c r="J103" s="631"/>
      <c r="K103" s="645"/>
      <c r="L103" s="646"/>
    </row>
    <row r="104" spans="1:12" ht="12.75" customHeight="1" x14ac:dyDescent="0.2">
      <c r="A104" s="636" t="s">
        <v>241</v>
      </c>
      <c r="B104" s="635"/>
      <c r="C104" s="635"/>
      <c r="D104" s="635"/>
      <c r="E104" s="631"/>
      <c r="F104" s="631"/>
      <c r="G104" s="631"/>
      <c r="H104" s="631"/>
      <c r="I104" s="631"/>
      <c r="J104" s="631"/>
      <c r="K104" s="647"/>
      <c r="L104" s="648"/>
    </row>
    <row r="105" spans="1:12" ht="13.15" customHeight="1" x14ac:dyDescent="0.2">
      <c r="A105" s="629" t="s">
        <v>242</v>
      </c>
      <c r="B105" s="630"/>
      <c r="C105" s="630"/>
      <c r="D105" s="630"/>
      <c r="E105" s="631">
        <f>(F19)/(E19)</f>
        <v>0.84430714124547901</v>
      </c>
      <c r="F105" s="631"/>
      <c r="G105" s="631">
        <f>H19/G19</f>
        <v>0.85622251900600999</v>
      </c>
      <c r="H105" s="631"/>
      <c r="I105" s="631">
        <f>(J19)/(I19)</f>
        <v>0.89335046459289735</v>
      </c>
      <c r="J105" s="631"/>
      <c r="K105" s="632">
        <f>(L19)/(K19)</f>
        <v>0.86050697532555831</v>
      </c>
      <c r="L105" s="633"/>
    </row>
    <row r="106" spans="1:12" ht="13.15" customHeight="1" x14ac:dyDescent="0.2">
      <c r="A106" s="634" t="s">
        <v>243</v>
      </c>
      <c r="B106" s="635"/>
      <c r="C106" s="635"/>
      <c r="D106" s="635"/>
      <c r="E106" s="631"/>
      <c r="F106" s="631"/>
      <c r="G106" s="631"/>
      <c r="H106" s="631"/>
      <c r="I106" s="631"/>
      <c r="J106" s="631"/>
      <c r="K106" s="632"/>
      <c r="L106" s="633"/>
    </row>
    <row r="107" spans="1:12" ht="13.9" customHeight="1" thickBot="1" x14ac:dyDescent="0.25">
      <c r="A107" s="641" t="s">
        <v>244</v>
      </c>
      <c r="B107" s="642"/>
      <c r="C107" s="642"/>
      <c r="D107" s="642"/>
      <c r="E107" s="638"/>
      <c r="F107" s="638"/>
      <c r="G107" s="638"/>
      <c r="H107" s="638"/>
      <c r="I107" s="638"/>
      <c r="J107" s="638"/>
      <c r="K107" s="639"/>
      <c r="L107" s="640"/>
    </row>
    <row r="109" spans="1:12" ht="3" customHeight="1" x14ac:dyDescent="0.2"/>
    <row r="110" spans="1:12" x14ac:dyDescent="0.2">
      <c r="A110" s="535"/>
      <c r="B110" s="535"/>
      <c r="C110" s="535"/>
      <c r="D110" s="535"/>
      <c r="E110" s="637"/>
      <c r="F110" s="637"/>
      <c r="G110" s="637"/>
      <c r="H110" s="637"/>
      <c r="I110" s="637"/>
      <c r="J110" s="637"/>
      <c r="K110" s="637"/>
      <c r="L110" s="637"/>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2">
    <mergeCell ref="A14:D14"/>
    <mergeCell ref="A16:L16"/>
    <mergeCell ref="A17:D18"/>
    <mergeCell ref="E17:F17"/>
    <mergeCell ref="G17:H17"/>
    <mergeCell ref="I17:J17"/>
    <mergeCell ref="A1:J1"/>
    <mergeCell ref="A2:L2"/>
    <mergeCell ref="A3:L3"/>
    <mergeCell ref="A4:D5"/>
    <mergeCell ref="E4:F4"/>
    <mergeCell ref="G4:H4"/>
    <mergeCell ref="I4:J4"/>
    <mergeCell ref="K4:L4"/>
    <mergeCell ref="K17:L17"/>
    <mergeCell ref="A10:D10"/>
    <mergeCell ref="A11:D11"/>
    <mergeCell ref="A12:D12"/>
    <mergeCell ref="A13:D13"/>
    <mergeCell ref="A6:D6"/>
    <mergeCell ref="A7:D7"/>
    <mergeCell ref="A8:D8"/>
    <mergeCell ref="A9:D9"/>
    <mergeCell ref="A23:D23"/>
    <mergeCell ref="A24:D24"/>
    <mergeCell ref="A25:D25"/>
    <mergeCell ref="A28:L28"/>
    <mergeCell ref="B33:D33"/>
    <mergeCell ref="A19:D19"/>
    <mergeCell ref="A20:D20"/>
    <mergeCell ref="A21:D21"/>
    <mergeCell ref="A22:D22"/>
    <mergeCell ref="B34:D34"/>
    <mergeCell ref="B35:D35"/>
    <mergeCell ref="B36:D36"/>
    <mergeCell ref="I29:J29"/>
    <mergeCell ref="K29:L29"/>
    <mergeCell ref="B31:D31"/>
    <mergeCell ref="B32:D32"/>
    <mergeCell ref="K39:L39"/>
    <mergeCell ref="B41:D41"/>
    <mergeCell ref="A37:D37"/>
    <mergeCell ref="A39:A40"/>
    <mergeCell ref="B39:D40"/>
    <mergeCell ref="E39:F39"/>
    <mergeCell ref="A29:A30"/>
    <mergeCell ref="B29:D30"/>
    <mergeCell ref="E29:F29"/>
    <mergeCell ref="G29:H29"/>
    <mergeCell ref="B42:D42"/>
    <mergeCell ref="B43:D43"/>
    <mergeCell ref="B44:D44"/>
    <mergeCell ref="B45:D45"/>
    <mergeCell ref="G39:H39"/>
    <mergeCell ref="I39:J39"/>
    <mergeCell ref="B46:D46"/>
    <mergeCell ref="A47:D47"/>
    <mergeCell ref="A49:L49"/>
    <mergeCell ref="A50:D50"/>
    <mergeCell ref="E50:F50"/>
    <mergeCell ref="G50:H50"/>
    <mergeCell ref="I50:J50"/>
    <mergeCell ref="K50:L50"/>
    <mergeCell ref="K51:L51"/>
    <mergeCell ref="A52:D52"/>
    <mergeCell ref="E52:F52"/>
    <mergeCell ref="G52:H52"/>
    <mergeCell ref="I52:J52"/>
    <mergeCell ref="K52:L52"/>
    <mergeCell ref="A51:D51"/>
    <mergeCell ref="E51:F51"/>
    <mergeCell ref="G51:H51"/>
    <mergeCell ref="I51:J51"/>
    <mergeCell ref="K53:L53"/>
    <mergeCell ref="A54:D54"/>
    <mergeCell ref="E54:F54"/>
    <mergeCell ref="G54:H54"/>
    <mergeCell ref="I54:J54"/>
    <mergeCell ref="K54:L54"/>
    <mergeCell ref="A53:D53"/>
    <mergeCell ref="E53:F53"/>
    <mergeCell ref="G53:H53"/>
    <mergeCell ref="I53:J53"/>
    <mergeCell ref="I59:J59"/>
    <mergeCell ref="K59:L59"/>
    <mergeCell ref="A55:D55"/>
    <mergeCell ref="E55:F55"/>
    <mergeCell ref="G55:H55"/>
    <mergeCell ref="I55:J55"/>
    <mergeCell ref="A60:D60"/>
    <mergeCell ref="E60:F62"/>
    <mergeCell ref="G60:H62"/>
    <mergeCell ref="I60:J62"/>
    <mergeCell ref="K55:L55"/>
    <mergeCell ref="A57:L57"/>
    <mergeCell ref="A58:L58"/>
    <mergeCell ref="A59:D59"/>
    <mergeCell ref="E59:F59"/>
    <mergeCell ref="G59:H59"/>
    <mergeCell ref="K60:L62"/>
    <mergeCell ref="A61:D61"/>
    <mergeCell ref="A62:D62"/>
    <mergeCell ref="A63:D63"/>
    <mergeCell ref="E63:F65"/>
    <mergeCell ref="G63:H65"/>
    <mergeCell ref="I63:J65"/>
    <mergeCell ref="K63:L65"/>
    <mergeCell ref="A64:D64"/>
    <mergeCell ref="A65:D65"/>
    <mergeCell ref="K66:L68"/>
    <mergeCell ref="A67:D67"/>
    <mergeCell ref="A68:D68"/>
    <mergeCell ref="A69:L69"/>
    <mergeCell ref="A66:D66"/>
    <mergeCell ref="E66:F68"/>
    <mergeCell ref="G66:H68"/>
    <mergeCell ref="I66:J68"/>
    <mergeCell ref="A72:D72"/>
    <mergeCell ref="A73:D73"/>
    <mergeCell ref="A70:D70"/>
    <mergeCell ref="E70:F70"/>
    <mergeCell ref="G70:H70"/>
    <mergeCell ref="I70:J70"/>
    <mergeCell ref="A74:D74"/>
    <mergeCell ref="E74:F76"/>
    <mergeCell ref="G74:H76"/>
    <mergeCell ref="I74:J76"/>
    <mergeCell ref="K70:L70"/>
    <mergeCell ref="A71:D71"/>
    <mergeCell ref="E71:F73"/>
    <mergeCell ref="G71:H73"/>
    <mergeCell ref="I71:J73"/>
    <mergeCell ref="K71:L73"/>
    <mergeCell ref="K74:L76"/>
    <mergeCell ref="A75:D75"/>
    <mergeCell ref="A76:D76"/>
    <mergeCell ref="A77:D77"/>
    <mergeCell ref="E77:F79"/>
    <mergeCell ref="G77:H79"/>
    <mergeCell ref="I77:J79"/>
    <mergeCell ref="K77:L79"/>
    <mergeCell ref="A78:D78"/>
    <mergeCell ref="A79:D79"/>
    <mergeCell ref="A80:L80"/>
    <mergeCell ref="A81:D81"/>
    <mergeCell ref="E81:F81"/>
    <mergeCell ref="G81:H81"/>
    <mergeCell ref="I81:J81"/>
    <mergeCell ref="K81:L81"/>
    <mergeCell ref="I85:J87"/>
    <mergeCell ref="K85:L87"/>
    <mergeCell ref="A86:D86"/>
    <mergeCell ref="A87:D87"/>
    <mergeCell ref="A82:D82"/>
    <mergeCell ref="E82:F84"/>
    <mergeCell ref="G82:H84"/>
    <mergeCell ref="I82:J84"/>
    <mergeCell ref="A88:D88"/>
    <mergeCell ref="E88:F90"/>
    <mergeCell ref="G88:H90"/>
    <mergeCell ref="I88:J90"/>
    <mergeCell ref="K82:L84"/>
    <mergeCell ref="A83:D83"/>
    <mergeCell ref="A84:D84"/>
    <mergeCell ref="A85:D85"/>
    <mergeCell ref="E85:F87"/>
    <mergeCell ref="G85:H87"/>
    <mergeCell ref="K88:L90"/>
    <mergeCell ref="A89:D89"/>
    <mergeCell ref="A90:D90"/>
    <mergeCell ref="A91:D91"/>
    <mergeCell ref="E91:F93"/>
    <mergeCell ref="G91:H93"/>
    <mergeCell ref="I91:J93"/>
    <mergeCell ref="K91:L93"/>
    <mergeCell ref="A92:D92"/>
    <mergeCell ref="A93:D93"/>
    <mergeCell ref="A96:D96"/>
    <mergeCell ref="E96:F98"/>
    <mergeCell ref="G96:H98"/>
    <mergeCell ref="I96:J98"/>
    <mergeCell ref="A94:L94"/>
    <mergeCell ref="A95:D95"/>
    <mergeCell ref="E95:F95"/>
    <mergeCell ref="G95:H95"/>
    <mergeCell ref="I95:J95"/>
    <mergeCell ref="K95:L95"/>
    <mergeCell ref="K96:L98"/>
    <mergeCell ref="A97:D97"/>
    <mergeCell ref="A98:D98"/>
    <mergeCell ref="A99:D99"/>
    <mergeCell ref="E99:F101"/>
    <mergeCell ref="G99:H101"/>
    <mergeCell ref="I99:J101"/>
    <mergeCell ref="K99:L101"/>
    <mergeCell ref="A100:D100"/>
    <mergeCell ref="A101:D101"/>
    <mergeCell ref="A110:L110"/>
    <mergeCell ref="A105:D105"/>
    <mergeCell ref="E105:F107"/>
    <mergeCell ref="G105:H107"/>
    <mergeCell ref="I105:J107"/>
    <mergeCell ref="K105:L107"/>
    <mergeCell ref="A106:D106"/>
    <mergeCell ref="A107:D107"/>
    <mergeCell ref="K102:L104"/>
    <mergeCell ref="A103:D103"/>
    <mergeCell ref="A104:D104"/>
    <mergeCell ref="A102:D102"/>
    <mergeCell ref="E102:F104"/>
    <mergeCell ref="G102:H104"/>
    <mergeCell ref="I102:J104"/>
  </mergeCells>
  <phoneticPr fontId="26" type="noConversion"/>
  <printOptions horizontalCentered="1" verticalCentered="1"/>
  <pageMargins left="0.19685039370078741" right="0.19685039370078741" top="0.6692913385826772" bottom="0.39370078740157483" header="0.51181102362204722" footer="0.51181102362204722"/>
  <pageSetup paperSize="9" scale="49" orientation="portrait" r:id="rId4"/>
  <headerFooter alignWithMargins="0">
    <oddHeader>&amp;C&amp;F</oddHeader>
    <oddFooter>&amp;L&amp;8&amp;F&amp;R&amp;8&amp;P</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6"/>
  <sheetViews>
    <sheetView topLeftCell="A25" zoomScale="75" zoomScaleNormal="75" zoomScaleSheetLayoutView="50" zoomScalePageLayoutView="60" workbookViewId="0">
      <selection activeCell="L41" sqref="L41"/>
    </sheetView>
  </sheetViews>
  <sheetFormatPr defaultColWidth="8.85546875" defaultRowHeight="15" x14ac:dyDescent="0.25"/>
  <cols>
    <col min="1" max="1" width="3.7109375" style="117" customWidth="1"/>
    <col min="2" max="2" width="17.85546875" style="117" customWidth="1"/>
    <col min="3" max="3" width="9.5703125" style="77" bestFit="1" customWidth="1"/>
    <col min="4" max="4" width="25.85546875" style="117" customWidth="1"/>
    <col min="5" max="5" width="22.140625" style="117" customWidth="1"/>
    <col min="6" max="6" width="25.85546875" style="117" customWidth="1"/>
    <col min="7" max="7" width="16.140625" style="196" customWidth="1"/>
    <col min="8" max="8" width="17.5703125" style="196" customWidth="1"/>
    <col min="9" max="9" width="17" style="117" customWidth="1"/>
    <col min="10" max="10" width="15.5703125" style="117" customWidth="1"/>
    <col min="11" max="11" width="17.85546875" style="117" customWidth="1"/>
    <col min="12" max="12" width="17.7109375" style="117" customWidth="1"/>
    <col min="13" max="13" width="18.85546875" style="117" customWidth="1"/>
    <col min="14" max="14" width="16" style="117" customWidth="1"/>
    <col min="15" max="15" width="19" style="117" customWidth="1"/>
    <col min="16" max="16" width="12.7109375" style="117" customWidth="1"/>
    <col min="17" max="17" width="16.42578125" style="117" customWidth="1"/>
    <col min="18" max="18" width="17.140625" style="117" customWidth="1"/>
    <col min="19" max="19" width="12.85546875" style="117" customWidth="1"/>
    <col min="20" max="20" width="3.42578125" style="117" customWidth="1"/>
    <col min="21" max="21" width="8.85546875" style="194"/>
    <col min="22" max="16384" width="8.85546875" style="117"/>
  </cols>
  <sheetData>
    <row r="1" spans="1:21" ht="34.5" customHeight="1" thickBot="1" x14ac:dyDescent="0.3">
      <c r="G1" s="425" t="s">
        <v>448</v>
      </c>
      <c r="H1" s="338">
        <v>2665</v>
      </c>
      <c r="J1" s="425" t="s">
        <v>449</v>
      </c>
      <c r="K1" s="338">
        <v>2670</v>
      </c>
      <c r="N1" s="118" t="s">
        <v>364</v>
      </c>
      <c r="O1" s="210">
        <v>2670</v>
      </c>
      <c r="P1" s="119"/>
      <c r="Q1" s="279" t="s">
        <v>450</v>
      </c>
      <c r="R1" s="280">
        <v>2670</v>
      </c>
      <c r="U1" s="194">
        <v>18</v>
      </c>
    </row>
    <row r="2" spans="1:21" s="116" customFormat="1" ht="59.25" customHeight="1" thickBot="1" x14ac:dyDescent="0.3">
      <c r="A2" s="758" t="s">
        <v>59</v>
      </c>
      <c r="B2" s="759"/>
      <c r="C2" s="113" t="s">
        <v>58</v>
      </c>
      <c r="D2" s="113" t="s">
        <v>60</v>
      </c>
      <c r="E2" s="113" t="s">
        <v>109</v>
      </c>
      <c r="F2" s="113" t="s">
        <v>63</v>
      </c>
      <c r="G2" s="339" t="s">
        <v>343</v>
      </c>
      <c r="H2" s="339" t="s">
        <v>344</v>
      </c>
      <c r="I2" s="340" t="s">
        <v>107</v>
      </c>
      <c r="J2" s="341" t="s">
        <v>343</v>
      </c>
      <c r="K2" s="339" t="s">
        <v>344</v>
      </c>
      <c r="L2" s="342" t="s">
        <v>108</v>
      </c>
      <c r="M2" s="340" t="s">
        <v>373</v>
      </c>
      <c r="N2" s="307" t="s">
        <v>343</v>
      </c>
      <c r="O2" s="114" t="s">
        <v>344</v>
      </c>
      <c r="P2" s="115">
        <v>2018</v>
      </c>
      <c r="Q2" s="281" t="s">
        <v>343</v>
      </c>
      <c r="R2" s="282" t="s">
        <v>344</v>
      </c>
      <c r="S2" s="283">
        <v>2019</v>
      </c>
      <c r="U2" s="426"/>
    </row>
    <row r="3" spans="1:21" ht="33" customHeight="1" x14ac:dyDescent="0.25">
      <c r="A3" s="745">
        <v>1</v>
      </c>
      <c r="B3" s="747" t="s">
        <v>3</v>
      </c>
      <c r="C3" s="100">
        <v>1</v>
      </c>
      <c r="D3" s="120" t="s">
        <v>16</v>
      </c>
      <c r="E3" s="98" t="s">
        <v>62</v>
      </c>
      <c r="F3" s="98" t="s">
        <v>61</v>
      </c>
      <c r="G3" s="343">
        <v>27245</v>
      </c>
      <c r="H3" s="344">
        <f>$H$1</f>
        <v>2665</v>
      </c>
      <c r="I3" s="345">
        <f>G3/H3</f>
        <v>10.223264540337711</v>
      </c>
      <c r="J3" s="346">
        <v>26461.53</v>
      </c>
      <c r="K3" s="344">
        <f>K1</f>
        <v>2670</v>
      </c>
      <c r="L3" s="347">
        <f>J3/K3</f>
        <v>9.9106853932584258</v>
      </c>
      <c r="M3" s="348">
        <f>L3-I3</f>
        <v>-0.31257914707928514</v>
      </c>
      <c r="N3" s="308">
        <v>27245</v>
      </c>
      <c r="O3" s="121">
        <f>$O$1</f>
        <v>2670</v>
      </c>
      <c r="P3" s="122">
        <f>N3/O3</f>
        <v>10.204119850187267</v>
      </c>
      <c r="Q3" s="123">
        <v>27245</v>
      </c>
      <c r="R3" s="124">
        <f>$R$1</f>
        <v>2670</v>
      </c>
      <c r="S3" s="125">
        <f>Q3/R3</f>
        <v>10.204119850187267</v>
      </c>
    </row>
    <row r="4" spans="1:21" ht="33.75" customHeight="1" x14ac:dyDescent="0.25">
      <c r="A4" s="754"/>
      <c r="B4" s="752"/>
      <c r="C4" s="99">
        <v>2</v>
      </c>
      <c r="D4" s="105" t="s">
        <v>17</v>
      </c>
      <c r="E4" s="95" t="s">
        <v>62</v>
      </c>
      <c r="F4" s="95" t="s">
        <v>61</v>
      </c>
      <c r="G4" s="349">
        <v>148782</v>
      </c>
      <c r="H4" s="350">
        <f>$H$1</f>
        <v>2665</v>
      </c>
      <c r="I4" s="351">
        <f t="shared" ref="I4:I18" si="0">G4/H4</f>
        <v>55.828142589118201</v>
      </c>
      <c r="J4" s="352">
        <v>151076.49</v>
      </c>
      <c r="K4" s="350">
        <f>K1</f>
        <v>2670</v>
      </c>
      <c r="L4" s="353">
        <f t="shared" ref="L4:L8" si="1">J4/K4</f>
        <v>56.58295505617977</v>
      </c>
      <c r="M4" s="354">
        <f t="shared" ref="M4:M15" si="2">L4-I4</f>
        <v>0.75481246706156924</v>
      </c>
      <c r="N4" s="309">
        <v>145292</v>
      </c>
      <c r="O4" s="126">
        <f>$O$1</f>
        <v>2670</v>
      </c>
      <c r="P4" s="127">
        <f t="shared" ref="P4:P8" si="3">N4/O4</f>
        <v>54.416479400749061</v>
      </c>
      <c r="Q4" s="128">
        <v>145292</v>
      </c>
      <c r="R4" s="129">
        <f>$R$1</f>
        <v>2670</v>
      </c>
      <c r="S4" s="130">
        <f t="shared" ref="S4:S43" si="4">Q4/R4</f>
        <v>54.416479400749061</v>
      </c>
    </row>
    <row r="5" spans="1:21" ht="59.25" customHeight="1" x14ac:dyDescent="0.25">
      <c r="A5" s="754"/>
      <c r="B5" s="752"/>
      <c r="C5" s="99">
        <v>3</v>
      </c>
      <c r="D5" s="95" t="s">
        <v>18</v>
      </c>
      <c r="E5" s="95" t="s">
        <v>62</v>
      </c>
      <c r="F5" s="95" t="s">
        <v>61</v>
      </c>
      <c r="G5" s="349">
        <v>64402</v>
      </c>
      <c r="H5" s="350">
        <f>$H$1</f>
        <v>2665</v>
      </c>
      <c r="I5" s="351">
        <f t="shared" si="0"/>
        <v>24.165853658536584</v>
      </c>
      <c r="J5" s="352">
        <v>67156.95</v>
      </c>
      <c r="K5" s="350">
        <f>K1</f>
        <v>2670</v>
      </c>
      <c r="L5" s="353">
        <f t="shared" si="1"/>
        <v>25.152415730337079</v>
      </c>
      <c r="M5" s="354">
        <f t="shared" si="2"/>
        <v>0.98656207180049549</v>
      </c>
      <c r="N5" s="309">
        <v>64402</v>
      </c>
      <c r="O5" s="126">
        <f>$O$1</f>
        <v>2670</v>
      </c>
      <c r="P5" s="127">
        <f t="shared" si="3"/>
        <v>24.12059925093633</v>
      </c>
      <c r="Q5" s="128">
        <v>64402</v>
      </c>
      <c r="R5" s="129">
        <f>$R$1</f>
        <v>2670</v>
      </c>
      <c r="S5" s="130">
        <f t="shared" si="4"/>
        <v>24.12059925093633</v>
      </c>
    </row>
    <row r="6" spans="1:21" ht="30" x14ac:dyDescent="0.25">
      <c r="A6" s="754"/>
      <c r="B6" s="752"/>
      <c r="C6" s="728">
        <v>4</v>
      </c>
      <c r="D6" s="730" t="s">
        <v>19</v>
      </c>
      <c r="E6" s="95" t="s">
        <v>62</v>
      </c>
      <c r="F6" s="95" t="s">
        <v>61</v>
      </c>
      <c r="G6" s="349">
        <v>39200</v>
      </c>
      <c r="H6" s="350">
        <f>$H$1</f>
        <v>2665</v>
      </c>
      <c r="I6" s="351">
        <f t="shared" si="0"/>
        <v>14.709193245778611</v>
      </c>
      <c r="J6" s="352">
        <v>35414.120000000003</v>
      </c>
      <c r="K6" s="350">
        <f>K1</f>
        <v>2670</v>
      </c>
      <c r="L6" s="353">
        <f t="shared" si="1"/>
        <v>13.263715355805244</v>
      </c>
      <c r="M6" s="354">
        <f t="shared" si="2"/>
        <v>-1.4454778899733665</v>
      </c>
      <c r="N6" s="309">
        <v>39200</v>
      </c>
      <c r="O6" s="126">
        <f>$O$1</f>
        <v>2670</v>
      </c>
      <c r="P6" s="127">
        <f t="shared" si="3"/>
        <v>14.681647940074907</v>
      </c>
      <c r="Q6" s="128">
        <v>39200</v>
      </c>
      <c r="R6" s="129">
        <f>$R$1</f>
        <v>2670</v>
      </c>
      <c r="S6" s="130">
        <f t="shared" si="4"/>
        <v>14.681647940074907</v>
      </c>
    </row>
    <row r="7" spans="1:21" ht="29.25" customHeight="1" x14ac:dyDescent="0.25">
      <c r="A7" s="754"/>
      <c r="B7" s="752"/>
      <c r="C7" s="728"/>
      <c r="D7" s="730"/>
      <c r="E7" s="95" t="s">
        <v>64</v>
      </c>
      <c r="F7" s="95" t="s">
        <v>114</v>
      </c>
      <c r="G7" s="355">
        <v>1784649.24</v>
      </c>
      <c r="H7" s="353">
        <v>1784649.24</v>
      </c>
      <c r="I7" s="360">
        <f>(G7/H7)/100*100</f>
        <v>1</v>
      </c>
      <c r="J7" s="356">
        <v>1845052.23</v>
      </c>
      <c r="K7" s="353">
        <v>1903224.42</v>
      </c>
      <c r="L7" s="360">
        <f>J7/K7*100/100</f>
        <v>0.96943492875107184</v>
      </c>
      <c r="M7" s="362">
        <f>L7-I7</f>
        <v>-3.0565071248928155E-2</v>
      </c>
      <c r="N7" s="309">
        <v>1761269</v>
      </c>
      <c r="O7" s="127">
        <v>1761269</v>
      </c>
      <c r="P7" s="270">
        <f t="shared" si="3"/>
        <v>1</v>
      </c>
      <c r="Q7" s="277">
        <v>1741319</v>
      </c>
      <c r="R7" s="271">
        <v>1741319</v>
      </c>
      <c r="S7" s="278">
        <f t="shared" si="4"/>
        <v>1</v>
      </c>
    </row>
    <row r="8" spans="1:21" ht="30" x14ac:dyDescent="0.25">
      <c r="A8" s="754"/>
      <c r="B8" s="752"/>
      <c r="C8" s="728">
        <v>5</v>
      </c>
      <c r="D8" s="730" t="s">
        <v>20</v>
      </c>
      <c r="E8" s="95" t="s">
        <v>62</v>
      </c>
      <c r="F8" s="95" t="s">
        <v>61</v>
      </c>
      <c r="G8" s="349">
        <v>26875</v>
      </c>
      <c r="H8" s="350">
        <f>$H$1</f>
        <v>2665</v>
      </c>
      <c r="I8" s="351">
        <f t="shared" si="0"/>
        <v>10.084427767354597</v>
      </c>
      <c r="J8" s="358">
        <v>69676.490000000005</v>
      </c>
      <c r="K8" s="350">
        <f>K1</f>
        <v>2670</v>
      </c>
      <c r="L8" s="359">
        <f t="shared" si="1"/>
        <v>26.096063670411986</v>
      </c>
      <c r="M8" s="354">
        <f t="shared" si="2"/>
        <v>16.011635903057389</v>
      </c>
      <c r="N8" s="309">
        <v>28275</v>
      </c>
      <c r="O8" s="126">
        <f>$O$1</f>
        <v>2670</v>
      </c>
      <c r="P8" s="127">
        <f t="shared" si="3"/>
        <v>10.589887640449438</v>
      </c>
      <c r="Q8" s="128">
        <v>28275</v>
      </c>
      <c r="R8" s="129">
        <f>$R$1</f>
        <v>2670</v>
      </c>
      <c r="S8" s="130">
        <f t="shared" si="4"/>
        <v>10.589887640449438</v>
      </c>
    </row>
    <row r="9" spans="1:21" ht="66.75" customHeight="1" x14ac:dyDescent="0.25">
      <c r="A9" s="754"/>
      <c r="B9" s="752"/>
      <c r="C9" s="728"/>
      <c r="D9" s="730"/>
      <c r="E9" s="95" t="s">
        <v>65</v>
      </c>
      <c r="F9" s="298" t="s">
        <v>66</v>
      </c>
      <c r="G9" s="355">
        <v>27300</v>
      </c>
      <c r="H9" s="353">
        <v>26875</v>
      </c>
      <c r="I9" s="360">
        <f>(G9/H9)/100*100</f>
        <v>1.0158139534883721</v>
      </c>
      <c r="J9" s="356">
        <v>39492.68</v>
      </c>
      <c r="K9" s="353">
        <f>J8</f>
        <v>69676.490000000005</v>
      </c>
      <c r="L9" s="361">
        <f>(J9/K9)/100*100</f>
        <v>0.56680065255870371</v>
      </c>
      <c r="M9" s="362">
        <f t="shared" si="2"/>
        <v>-0.4490133009296684</v>
      </c>
      <c r="N9" s="310">
        <v>27350</v>
      </c>
      <c r="O9" s="126">
        <v>28275</v>
      </c>
      <c r="P9" s="127">
        <f>(N9/O9)/100</f>
        <v>9.6728558797524317E-3</v>
      </c>
      <c r="Q9" s="131">
        <v>27400</v>
      </c>
      <c r="R9" s="129">
        <v>28275</v>
      </c>
      <c r="S9" s="130">
        <f t="shared" si="4"/>
        <v>0.96905393457117595</v>
      </c>
    </row>
    <row r="10" spans="1:21" ht="30" x14ac:dyDescent="0.25">
      <c r="A10" s="754"/>
      <c r="B10" s="752"/>
      <c r="C10" s="99">
        <v>6</v>
      </c>
      <c r="D10" s="97" t="s">
        <v>21</v>
      </c>
      <c r="E10" s="95" t="s">
        <v>62</v>
      </c>
      <c r="F10" s="95" t="s">
        <v>61</v>
      </c>
      <c r="G10" s="349">
        <v>87161</v>
      </c>
      <c r="H10" s="350">
        <f>$H$1</f>
        <v>2665</v>
      </c>
      <c r="I10" s="351">
        <f t="shared" si="0"/>
        <v>32.705816135084426</v>
      </c>
      <c r="J10" s="358">
        <v>88052.65</v>
      </c>
      <c r="K10" s="350">
        <f>K1</f>
        <v>2670</v>
      </c>
      <c r="L10" s="359">
        <f t="shared" ref="L10:L15" si="5">J10/K10</f>
        <v>32.978520599250935</v>
      </c>
      <c r="M10" s="354">
        <f t="shared" si="2"/>
        <v>0.27270446416650884</v>
      </c>
      <c r="N10" s="309">
        <v>87161</v>
      </c>
      <c r="O10" s="126">
        <f t="shared" ref="O10:O11" si="6">$O$1</f>
        <v>2670</v>
      </c>
      <c r="P10" s="127">
        <f t="shared" ref="P10:P15" si="7">N10/O10</f>
        <v>32.644569288389512</v>
      </c>
      <c r="Q10" s="128">
        <v>87161</v>
      </c>
      <c r="R10" s="129">
        <f>$R$1</f>
        <v>2670</v>
      </c>
      <c r="S10" s="130">
        <f t="shared" si="4"/>
        <v>32.644569288389512</v>
      </c>
    </row>
    <row r="11" spans="1:21" ht="30" x14ac:dyDescent="0.25">
      <c r="A11" s="754"/>
      <c r="B11" s="752"/>
      <c r="C11" s="728">
        <v>7</v>
      </c>
      <c r="D11" s="723" t="s">
        <v>22</v>
      </c>
      <c r="E11" s="95" t="s">
        <v>62</v>
      </c>
      <c r="F11" s="95" t="s">
        <v>61</v>
      </c>
      <c r="G11" s="349">
        <v>45921</v>
      </c>
      <c r="H11" s="350">
        <f>$H$1</f>
        <v>2665</v>
      </c>
      <c r="I11" s="351">
        <f t="shared" si="0"/>
        <v>17.231144465290807</v>
      </c>
      <c r="J11" s="358">
        <v>39340.910000000003</v>
      </c>
      <c r="K11" s="350">
        <f>K1</f>
        <v>2670</v>
      </c>
      <c r="L11" s="359">
        <f t="shared" si="5"/>
        <v>14.734423220973785</v>
      </c>
      <c r="M11" s="354">
        <f t="shared" si="2"/>
        <v>-2.4967212443170226</v>
      </c>
      <c r="N11" s="309">
        <v>53460</v>
      </c>
      <c r="O11" s="126">
        <f t="shared" si="6"/>
        <v>2670</v>
      </c>
      <c r="P11" s="127">
        <f t="shared" si="7"/>
        <v>20.022471910112358</v>
      </c>
      <c r="Q11" s="128">
        <v>32107</v>
      </c>
      <c r="R11" s="129">
        <f>$R$1</f>
        <v>2670</v>
      </c>
      <c r="S11" s="130">
        <f t="shared" si="4"/>
        <v>12.025093632958802</v>
      </c>
    </row>
    <row r="12" spans="1:21" ht="45" x14ac:dyDescent="0.25">
      <c r="A12" s="754"/>
      <c r="B12" s="752"/>
      <c r="C12" s="728"/>
      <c r="D12" s="723"/>
      <c r="E12" s="95" t="s">
        <v>69</v>
      </c>
      <c r="F12" s="95" t="s">
        <v>70</v>
      </c>
      <c r="G12" s="349">
        <v>45921</v>
      </c>
      <c r="H12" s="350">
        <v>1463</v>
      </c>
      <c r="I12" s="351">
        <f t="shared" si="0"/>
        <v>31.388243335611758</v>
      </c>
      <c r="J12" s="358">
        <f>J11</f>
        <v>39340.910000000003</v>
      </c>
      <c r="K12" s="350">
        <f>1357+358</f>
        <v>1715</v>
      </c>
      <c r="L12" s="359">
        <f t="shared" si="5"/>
        <v>22.939306122448983</v>
      </c>
      <c r="M12" s="354">
        <f t="shared" si="2"/>
        <v>-8.4489372131627754</v>
      </c>
      <c r="N12" s="309">
        <v>53460</v>
      </c>
      <c r="O12" s="126">
        <f>H12</f>
        <v>1463</v>
      </c>
      <c r="P12" s="127">
        <f t="shared" si="7"/>
        <v>36.541353383458649</v>
      </c>
      <c r="Q12" s="131">
        <v>32107</v>
      </c>
      <c r="R12" s="417">
        <f>O12</f>
        <v>1463</v>
      </c>
      <c r="S12" s="130">
        <f t="shared" si="4"/>
        <v>21.946001367053999</v>
      </c>
    </row>
    <row r="13" spans="1:21" ht="30" x14ac:dyDescent="0.25">
      <c r="A13" s="754"/>
      <c r="B13" s="752"/>
      <c r="C13" s="728">
        <v>8</v>
      </c>
      <c r="D13" s="730" t="s">
        <v>23</v>
      </c>
      <c r="E13" s="95" t="s">
        <v>62</v>
      </c>
      <c r="F13" s="95" t="s">
        <v>61</v>
      </c>
      <c r="G13" s="349">
        <v>15600</v>
      </c>
      <c r="H13" s="350">
        <f>$H$1</f>
        <v>2665</v>
      </c>
      <c r="I13" s="351">
        <f t="shared" si="0"/>
        <v>5.8536585365853657</v>
      </c>
      <c r="J13" s="358">
        <v>19002.43</v>
      </c>
      <c r="K13" s="350">
        <f>K1</f>
        <v>2670</v>
      </c>
      <c r="L13" s="359">
        <f t="shared" si="5"/>
        <v>7.1170149812734085</v>
      </c>
      <c r="M13" s="354">
        <f t="shared" si="2"/>
        <v>1.2633564446880428</v>
      </c>
      <c r="N13" s="309">
        <v>15600</v>
      </c>
      <c r="O13" s="126">
        <f>$O$1</f>
        <v>2670</v>
      </c>
      <c r="P13" s="127">
        <f t="shared" si="7"/>
        <v>5.8426966292134832</v>
      </c>
      <c r="Q13" s="131">
        <v>15600</v>
      </c>
      <c r="R13" s="129">
        <f>$R$1</f>
        <v>2670</v>
      </c>
      <c r="S13" s="130">
        <f t="shared" si="4"/>
        <v>5.8426966292134832</v>
      </c>
    </row>
    <row r="14" spans="1:21" ht="30" x14ac:dyDescent="0.25">
      <c r="A14" s="754"/>
      <c r="B14" s="752"/>
      <c r="C14" s="728"/>
      <c r="D14" s="730"/>
      <c r="E14" s="95" t="s">
        <v>72</v>
      </c>
      <c r="F14" s="95" t="s">
        <v>71</v>
      </c>
      <c r="G14" s="349">
        <v>15600</v>
      </c>
      <c r="H14" s="350">
        <v>12</v>
      </c>
      <c r="I14" s="351">
        <f t="shared" si="0"/>
        <v>1300</v>
      </c>
      <c r="J14" s="358">
        <v>19002.43</v>
      </c>
      <c r="K14" s="350">
        <v>12</v>
      </c>
      <c r="L14" s="359">
        <f t="shared" si="5"/>
        <v>1583.5358333333334</v>
      </c>
      <c r="M14" s="354">
        <f t="shared" si="2"/>
        <v>283.53583333333336</v>
      </c>
      <c r="N14" s="309">
        <v>15600</v>
      </c>
      <c r="O14" s="126">
        <v>12</v>
      </c>
      <c r="P14" s="127">
        <f t="shared" si="7"/>
        <v>1300</v>
      </c>
      <c r="Q14" s="131">
        <v>15600</v>
      </c>
      <c r="R14" s="129">
        <v>12</v>
      </c>
      <c r="S14" s="130">
        <f t="shared" si="4"/>
        <v>1300</v>
      </c>
    </row>
    <row r="15" spans="1:21" ht="27" customHeight="1" x14ac:dyDescent="0.25">
      <c r="A15" s="754"/>
      <c r="B15" s="752"/>
      <c r="C15" s="728">
        <v>11</v>
      </c>
      <c r="D15" s="733" t="s">
        <v>24</v>
      </c>
      <c r="E15" s="95" t="s">
        <v>62</v>
      </c>
      <c r="F15" s="95" t="s">
        <v>61</v>
      </c>
      <c r="G15" s="349">
        <v>73438</v>
      </c>
      <c r="H15" s="350">
        <f>$H$1</f>
        <v>2665</v>
      </c>
      <c r="I15" s="351">
        <f t="shared" si="0"/>
        <v>27.556472795497186</v>
      </c>
      <c r="J15" s="358">
        <v>57414.82</v>
      </c>
      <c r="K15" s="350">
        <f>K1</f>
        <v>2670</v>
      </c>
      <c r="L15" s="359">
        <f t="shared" si="5"/>
        <v>21.503677902621721</v>
      </c>
      <c r="M15" s="354">
        <f t="shared" si="2"/>
        <v>-6.0527948928754647</v>
      </c>
      <c r="N15" s="309">
        <v>68193</v>
      </c>
      <c r="O15" s="126">
        <f>$O$1</f>
        <v>2670</v>
      </c>
      <c r="P15" s="127">
        <f t="shared" si="7"/>
        <v>25.540449438202248</v>
      </c>
      <c r="Q15" s="128">
        <v>68193</v>
      </c>
      <c r="R15" s="129">
        <f>$R$1</f>
        <v>2670</v>
      </c>
      <c r="S15" s="130">
        <f t="shared" si="4"/>
        <v>25.540449438202248</v>
      </c>
    </row>
    <row r="16" spans="1:21" ht="30.75" thickBot="1" x14ac:dyDescent="0.3">
      <c r="A16" s="746"/>
      <c r="B16" s="748"/>
      <c r="C16" s="729"/>
      <c r="D16" s="757"/>
      <c r="E16" s="103" t="s">
        <v>73</v>
      </c>
      <c r="F16" s="103" t="s">
        <v>74</v>
      </c>
      <c r="G16" s="363" t="s">
        <v>378</v>
      </c>
      <c r="H16" s="364" t="s">
        <v>378</v>
      </c>
      <c r="I16" s="365">
        <v>1000</v>
      </c>
      <c r="J16" s="366">
        <v>364.78</v>
      </c>
      <c r="K16" s="364">
        <v>364.78</v>
      </c>
      <c r="L16" s="367">
        <v>0</v>
      </c>
      <c r="M16" s="368">
        <f>L16-I16</f>
        <v>-1000</v>
      </c>
      <c r="N16" s="311" t="s">
        <v>378</v>
      </c>
      <c r="O16" s="132" t="s">
        <v>378</v>
      </c>
      <c r="P16" s="133">
        <v>1000</v>
      </c>
      <c r="Q16" s="276" t="s">
        <v>378</v>
      </c>
      <c r="R16" s="135" t="s">
        <v>378</v>
      </c>
      <c r="S16" s="136">
        <v>1000</v>
      </c>
    </row>
    <row r="17" spans="1:21" thickBot="1" x14ac:dyDescent="0.35">
      <c r="A17" s="137"/>
      <c r="B17" s="137"/>
      <c r="C17" s="78"/>
      <c r="D17" s="137"/>
      <c r="E17" s="138"/>
      <c r="F17" s="137"/>
      <c r="G17" s="139"/>
      <c r="H17" s="140"/>
      <c r="I17" s="141"/>
      <c r="J17" s="141"/>
      <c r="K17" s="141"/>
      <c r="L17" s="140"/>
      <c r="M17" s="141"/>
      <c r="N17" s="142"/>
      <c r="P17" s="143"/>
      <c r="Q17" s="142"/>
      <c r="S17" s="144"/>
    </row>
    <row r="18" spans="1:21" ht="30" x14ac:dyDescent="0.25">
      <c r="A18" s="745">
        <v>3</v>
      </c>
      <c r="B18" s="747" t="s">
        <v>4</v>
      </c>
      <c r="C18" s="736">
        <v>1</v>
      </c>
      <c r="D18" s="737" t="s">
        <v>25</v>
      </c>
      <c r="E18" s="98" t="s">
        <v>62</v>
      </c>
      <c r="F18" s="98" t="s">
        <v>61</v>
      </c>
      <c r="G18" s="343">
        <v>44713</v>
      </c>
      <c r="H18" s="344">
        <f>$H$1</f>
        <v>2665</v>
      </c>
      <c r="I18" s="345">
        <f t="shared" si="0"/>
        <v>16.777861163227016</v>
      </c>
      <c r="J18" s="346">
        <v>62513.94</v>
      </c>
      <c r="K18" s="344">
        <f>K1</f>
        <v>2670</v>
      </c>
      <c r="L18" s="347">
        <f>J18/K18</f>
        <v>23.413460674157303</v>
      </c>
      <c r="M18" s="348">
        <f>L18-I18</f>
        <v>6.6355995109302874</v>
      </c>
      <c r="N18" s="308">
        <v>44713</v>
      </c>
      <c r="O18" s="121">
        <f>$O$1</f>
        <v>2670</v>
      </c>
      <c r="P18" s="122">
        <f t="shared" ref="P18" si="8">N18/O18</f>
        <v>16.746441947565543</v>
      </c>
      <c r="Q18" s="123">
        <v>44713</v>
      </c>
      <c r="R18" s="124">
        <f>$R$1</f>
        <v>2670</v>
      </c>
      <c r="S18" s="125">
        <f t="shared" si="4"/>
        <v>16.746441947565543</v>
      </c>
    </row>
    <row r="19" spans="1:21" ht="21" customHeight="1" x14ac:dyDescent="0.25">
      <c r="A19" s="754"/>
      <c r="B19" s="752"/>
      <c r="C19" s="728"/>
      <c r="D19" s="723"/>
      <c r="E19" s="95" t="s">
        <v>75</v>
      </c>
      <c r="F19" s="95" t="s">
        <v>76</v>
      </c>
      <c r="G19" s="369" t="s">
        <v>378</v>
      </c>
      <c r="H19" s="350" t="s">
        <v>378</v>
      </c>
      <c r="I19" s="430">
        <v>15</v>
      </c>
      <c r="J19" s="432" t="s">
        <v>378</v>
      </c>
      <c r="K19" s="371" t="s">
        <v>378</v>
      </c>
      <c r="L19" s="350">
        <v>16</v>
      </c>
      <c r="M19" s="357">
        <f>L19-I19</f>
        <v>1</v>
      </c>
      <c r="N19" s="312" t="s">
        <v>378</v>
      </c>
      <c r="O19" s="145" t="s">
        <v>378</v>
      </c>
      <c r="P19" s="145">
        <f>I19</f>
        <v>15</v>
      </c>
      <c r="Q19" s="211" t="s">
        <v>378</v>
      </c>
      <c r="R19" s="129" t="s">
        <v>378</v>
      </c>
      <c r="S19" s="130">
        <f>P19</f>
        <v>15</v>
      </c>
    </row>
    <row r="20" spans="1:21" ht="45.75" customHeight="1" x14ac:dyDescent="0.25">
      <c r="A20" s="754"/>
      <c r="B20" s="752"/>
      <c r="C20" s="728"/>
      <c r="D20" s="723"/>
      <c r="E20" s="95" t="s">
        <v>78</v>
      </c>
      <c r="F20" s="95" t="s">
        <v>77</v>
      </c>
      <c r="G20" s="423">
        <v>1340</v>
      </c>
      <c r="H20" s="350">
        <v>1440</v>
      </c>
      <c r="I20" s="360">
        <f>G20/H20</f>
        <v>0.93055555555555558</v>
      </c>
      <c r="J20" s="350">
        <v>1196</v>
      </c>
      <c r="K20" s="350">
        <v>1580</v>
      </c>
      <c r="L20" s="361">
        <f>J20/K20</f>
        <v>0.75696202531645573</v>
      </c>
      <c r="M20" s="362">
        <f>L20-I20</f>
        <v>-0.17359353023909985</v>
      </c>
      <c r="N20" s="419">
        <f>G20</f>
        <v>1340</v>
      </c>
      <c r="O20" s="126">
        <v>1440</v>
      </c>
      <c r="P20" s="146">
        <f>N20/O20</f>
        <v>0.93055555555555558</v>
      </c>
      <c r="Q20" s="418">
        <f>N20</f>
        <v>1340</v>
      </c>
      <c r="R20" s="129">
        <v>1440</v>
      </c>
      <c r="S20" s="147">
        <f t="shared" si="4"/>
        <v>0.93055555555555558</v>
      </c>
    </row>
    <row r="21" spans="1:21" ht="30" x14ac:dyDescent="0.25">
      <c r="A21" s="754"/>
      <c r="B21" s="752"/>
      <c r="C21" s="728">
        <v>2</v>
      </c>
      <c r="D21" s="730" t="s">
        <v>26</v>
      </c>
      <c r="E21" s="95" t="s">
        <v>62</v>
      </c>
      <c r="F21" s="95" t="s">
        <v>61</v>
      </c>
      <c r="G21" s="349">
        <v>400</v>
      </c>
      <c r="H21" s="350">
        <f>$H$1</f>
        <v>2665</v>
      </c>
      <c r="I21" s="351">
        <f>G21/H21</f>
        <v>0.15009380863039401</v>
      </c>
      <c r="J21" s="358">
        <v>0</v>
      </c>
      <c r="K21" s="350">
        <f>K1</f>
        <v>2670</v>
      </c>
      <c r="L21" s="372">
        <f>J21/K21</f>
        <v>0</v>
      </c>
      <c r="M21" s="354">
        <f>L21-I21</f>
        <v>-0.15009380863039401</v>
      </c>
      <c r="N21" s="309">
        <v>400</v>
      </c>
      <c r="O21" s="126">
        <f t="shared" ref="O21" si="9">$O$1</f>
        <v>2670</v>
      </c>
      <c r="P21" s="127">
        <f>N21/O21</f>
        <v>0.14981273408239701</v>
      </c>
      <c r="Q21" s="131">
        <v>400</v>
      </c>
      <c r="R21" s="129">
        <f>$R$1</f>
        <v>2670</v>
      </c>
      <c r="S21" s="130">
        <f t="shared" si="4"/>
        <v>0.14981273408239701</v>
      </c>
    </row>
    <row r="22" spans="1:21" ht="30.75" thickBot="1" x14ac:dyDescent="0.3">
      <c r="A22" s="746"/>
      <c r="B22" s="748"/>
      <c r="C22" s="729"/>
      <c r="D22" s="731"/>
      <c r="E22" s="201" t="s">
        <v>79</v>
      </c>
      <c r="F22" s="201" t="s">
        <v>80</v>
      </c>
      <c r="G22" s="212"/>
      <c r="H22" s="213"/>
      <c r="I22" s="214"/>
      <c r="J22" s="215"/>
      <c r="K22" s="216"/>
      <c r="L22" s="213"/>
      <c r="M22" s="314">
        <f>L22-I22</f>
        <v>0</v>
      </c>
      <c r="N22" s="313"/>
      <c r="O22" s="217"/>
      <c r="P22" s="217"/>
      <c r="Q22" s="218"/>
      <c r="R22" s="219"/>
      <c r="S22" s="220"/>
    </row>
    <row r="23" spans="1:21" s="137" customFormat="1" thickBot="1" x14ac:dyDescent="0.35">
      <c r="C23" s="78"/>
      <c r="E23" s="138"/>
      <c r="F23" s="138"/>
      <c r="G23" s="139"/>
      <c r="H23" s="140"/>
      <c r="I23" s="141"/>
      <c r="J23" s="141"/>
      <c r="K23" s="141"/>
      <c r="L23" s="140"/>
      <c r="M23" s="141"/>
      <c r="N23" s="139"/>
      <c r="P23" s="148"/>
      <c r="Q23" s="149"/>
      <c r="S23" s="150"/>
      <c r="U23" s="427"/>
    </row>
    <row r="24" spans="1:21" ht="30" x14ac:dyDescent="0.25">
      <c r="A24" s="745">
        <v>4</v>
      </c>
      <c r="B24" s="747" t="s">
        <v>5</v>
      </c>
      <c r="C24" s="736">
        <v>1</v>
      </c>
      <c r="D24" s="756" t="s">
        <v>27</v>
      </c>
      <c r="E24" s="98" t="s">
        <v>62</v>
      </c>
      <c r="F24" s="98" t="s">
        <v>61</v>
      </c>
      <c r="G24" s="343">
        <v>24162</v>
      </c>
      <c r="H24" s="344">
        <f>$H$1</f>
        <v>2665</v>
      </c>
      <c r="I24" s="345">
        <f>G24/H24</f>
        <v>9.06641651031895</v>
      </c>
      <c r="J24" s="373">
        <v>13958.21</v>
      </c>
      <c r="K24" s="344">
        <f>K1</f>
        <v>2670</v>
      </c>
      <c r="L24" s="374">
        <f>J24/K24</f>
        <v>5.2277940074906359</v>
      </c>
      <c r="M24" s="348">
        <f>L24-I24</f>
        <v>-3.8386225028283141</v>
      </c>
      <c r="N24" s="315">
        <v>25162</v>
      </c>
      <c r="O24" s="121">
        <f t="shared" ref="O24:O26" si="10">$O$1</f>
        <v>2670</v>
      </c>
      <c r="P24" s="122">
        <f>N24/O24</f>
        <v>9.4239700374531843</v>
      </c>
      <c r="Q24" s="123">
        <v>25162</v>
      </c>
      <c r="R24" s="124">
        <f>$R$1</f>
        <v>2670</v>
      </c>
      <c r="S24" s="125">
        <f t="shared" si="4"/>
        <v>9.4239700374531843</v>
      </c>
    </row>
    <row r="25" spans="1:21" ht="30" x14ac:dyDescent="0.25">
      <c r="A25" s="754"/>
      <c r="B25" s="752"/>
      <c r="C25" s="728"/>
      <c r="D25" s="733"/>
      <c r="E25" s="95" t="s">
        <v>81</v>
      </c>
      <c r="F25" s="95" t="s">
        <v>466</v>
      </c>
      <c r="G25" s="349">
        <v>24162</v>
      </c>
      <c r="H25" s="350">
        <v>73</v>
      </c>
      <c r="I25" s="351">
        <f>G25/H25</f>
        <v>330.98630136986299</v>
      </c>
      <c r="J25" s="358">
        <v>13958.21</v>
      </c>
      <c r="K25" s="350">
        <v>68</v>
      </c>
      <c r="L25" s="372">
        <f>J25/K25</f>
        <v>205.26779411764704</v>
      </c>
      <c r="M25" s="354">
        <f>L25-I25</f>
        <v>-125.71850725221594</v>
      </c>
      <c r="N25" s="316">
        <v>25162</v>
      </c>
      <c r="O25" s="126">
        <f>H25</f>
        <v>73</v>
      </c>
      <c r="P25" s="127">
        <f>N25/O25</f>
        <v>344.6849315068493</v>
      </c>
      <c r="Q25" s="128">
        <v>25162</v>
      </c>
      <c r="R25" s="129">
        <f>O25</f>
        <v>73</v>
      </c>
      <c r="S25" s="130">
        <f t="shared" si="4"/>
        <v>344.6849315068493</v>
      </c>
    </row>
    <row r="26" spans="1:21" ht="30" x14ac:dyDescent="0.25">
      <c r="A26" s="754"/>
      <c r="B26" s="752"/>
      <c r="C26" s="728">
        <v>2</v>
      </c>
      <c r="D26" s="730" t="s">
        <v>28</v>
      </c>
      <c r="E26" s="95" t="s">
        <v>62</v>
      </c>
      <c r="F26" s="95" t="s">
        <v>61</v>
      </c>
      <c r="G26" s="349">
        <v>891455</v>
      </c>
      <c r="H26" s="350">
        <f>$H$1</f>
        <v>2665</v>
      </c>
      <c r="I26" s="351">
        <f t="shared" ref="I26:I31" si="11">G26/H26</f>
        <v>334.50469043151969</v>
      </c>
      <c r="J26" s="358">
        <v>780734.49</v>
      </c>
      <c r="K26" s="350">
        <f>K1</f>
        <v>2670</v>
      </c>
      <c r="L26" s="372">
        <f t="shared" ref="L26:L27" si="12">J26/K26</f>
        <v>292.40992134831458</v>
      </c>
      <c r="M26" s="354">
        <f t="shared" ref="M26:M27" si="13">L26-I26</f>
        <v>-42.094769083205108</v>
      </c>
      <c r="N26" s="316">
        <v>93855</v>
      </c>
      <c r="O26" s="126">
        <f t="shared" si="10"/>
        <v>2670</v>
      </c>
      <c r="P26" s="127">
        <f t="shared" ref="P26:P31" si="14">N26/O26</f>
        <v>35.151685393258425</v>
      </c>
      <c r="Q26" s="128">
        <v>93855</v>
      </c>
      <c r="R26" s="129">
        <f>$R$1</f>
        <v>2670</v>
      </c>
      <c r="S26" s="130">
        <f t="shared" si="4"/>
        <v>35.151685393258425</v>
      </c>
    </row>
    <row r="27" spans="1:21" ht="45" x14ac:dyDescent="0.25">
      <c r="A27" s="754"/>
      <c r="B27" s="752"/>
      <c r="C27" s="728"/>
      <c r="D27" s="730"/>
      <c r="E27" s="95" t="s">
        <v>82</v>
      </c>
      <c r="F27" s="95" t="s">
        <v>83</v>
      </c>
      <c r="G27" s="349">
        <v>891455</v>
      </c>
      <c r="H27" s="350">
        <v>352</v>
      </c>
      <c r="I27" s="351">
        <f t="shared" si="11"/>
        <v>2532.5426136363635</v>
      </c>
      <c r="J27" s="358">
        <v>780734.49</v>
      </c>
      <c r="K27" s="350">
        <v>375</v>
      </c>
      <c r="L27" s="372">
        <f t="shared" si="12"/>
        <v>2081.9586399999998</v>
      </c>
      <c r="M27" s="354">
        <f t="shared" si="13"/>
        <v>-450.58397363636368</v>
      </c>
      <c r="N27" s="317">
        <v>93855</v>
      </c>
      <c r="O27" s="126">
        <f>H27</f>
        <v>352</v>
      </c>
      <c r="P27" s="127">
        <f t="shared" si="14"/>
        <v>266.63352272727275</v>
      </c>
      <c r="Q27" s="131">
        <v>93855</v>
      </c>
      <c r="R27" s="129">
        <f>O27</f>
        <v>352</v>
      </c>
      <c r="S27" s="130">
        <f t="shared" si="4"/>
        <v>266.63352272727275</v>
      </c>
    </row>
    <row r="28" spans="1:21" ht="28.5" customHeight="1" x14ac:dyDescent="0.25">
      <c r="A28" s="754"/>
      <c r="B28" s="752"/>
      <c r="C28" s="99">
        <v>4</v>
      </c>
      <c r="D28" s="105" t="s">
        <v>29</v>
      </c>
      <c r="E28" s="95" t="s">
        <v>62</v>
      </c>
      <c r="F28" s="95" t="s">
        <v>61</v>
      </c>
      <c r="G28" s="349">
        <v>1800</v>
      </c>
      <c r="H28" s="350">
        <f>H1</f>
        <v>2665</v>
      </c>
      <c r="I28" s="351">
        <f t="shared" si="11"/>
        <v>0.67542213883677293</v>
      </c>
      <c r="J28" s="358">
        <v>1720.53</v>
      </c>
      <c r="K28" s="350">
        <f>K1</f>
        <v>2670</v>
      </c>
      <c r="L28" s="372">
        <f t="shared" ref="L28:L33" si="15">J28/K28</f>
        <v>0.64439325842696626</v>
      </c>
      <c r="M28" s="354">
        <f t="shared" ref="M28:M33" si="16">L28-I28</f>
        <v>-3.102888040980667E-2</v>
      </c>
      <c r="N28" s="317">
        <v>1800</v>
      </c>
      <c r="O28" s="126">
        <f>O1</f>
        <v>2670</v>
      </c>
      <c r="P28" s="127">
        <f t="shared" si="14"/>
        <v>0.6741573033707865</v>
      </c>
      <c r="Q28" s="131">
        <v>1800</v>
      </c>
      <c r="R28" s="129">
        <f>$R$1</f>
        <v>2670</v>
      </c>
      <c r="S28" s="130">
        <f t="shared" si="4"/>
        <v>0.6741573033707865</v>
      </c>
    </row>
    <row r="29" spans="1:21" ht="31.5" customHeight="1" x14ac:dyDescent="0.25">
      <c r="A29" s="754"/>
      <c r="B29" s="752"/>
      <c r="C29" s="728">
        <v>6</v>
      </c>
      <c r="D29" s="730" t="s">
        <v>30</v>
      </c>
      <c r="E29" s="95" t="s">
        <v>62</v>
      </c>
      <c r="F29" s="95" t="s">
        <v>61</v>
      </c>
      <c r="G29" s="349">
        <v>171179</v>
      </c>
      <c r="H29" s="350">
        <f>H1</f>
        <v>2665</v>
      </c>
      <c r="I29" s="351">
        <f t="shared" si="11"/>
        <v>64.232270168855536</v>
      </c>
      <c r="J29" s="358">
        <v>189852.34</v>
      </c>
      <c r="K29" s="350">
        <f>K1</f>
        <v>2670</v>
      </c>
      <c r="L29" s="372">
        <f t="shared" si="15"/>
        <v>71.105745318352064</v>
      </c>
      <c r="M29" s="354">
        <f t="shared" si="16"/>
        <v>6.873475149496528</v>
      </c>
      <c r="N29" s="316">
        <v>160179</v>
      </c>
      <c r="O29" s="126">
        <f>O1</f>
        <v>2670</v>
      </c>
      <c r="P29" s="127">
        <f t="shared" si="14"/>
        <v>59.992134831460675</v>
      </c>
      <c r="Q29" s="128">
        <v>156179</v>
      </c>
      <c r="R29" s="129">
        <f>$R$1</f>
        <v>2670</v>
      </c>
      <c r="S29" s="130">
        <f t="shared" si="4"/>
        <v>58.494007490636704</v>
      </c>
    </row>
    <row r="30" spans="1:21" ht="33" customHeight="1" x14ac:dyDescent="0.25">
      <c r="A30" s="754"/>
      <c r="B30" s="752"/>
      <c r="C30" s="728"/>
      <c r="D30" s="730"/>
      <c r="E30" s="95" t="s">
        <v>84</v>
      </c>
      <c r="F30" s="95" t="s">
        <v>85</v>
      </c>
      <c r="G30" s="349">
        <v>128422</v>
      </c>
      <c r="H30" s="350">
        <v>26384</v>
      </c>
      <c r="I30" s="351">
        <f t="shared" si="11"/>
        <v>4.8674196482716798</v>
      </c>
      <c r="J30" s="358">
        <v>146680.66</v>
      </c>
      <c r="K30" s="350">
        <v>27146</v>
      </c>
      <c r="L30" s="372">
        <f t="shared" si="15"/>
        <v>5.4033986591026304</v>
      </c>
      <c r="M30" s="354">
        <f t="shared" si="16"/>
        <v>0.53597901083095056</v>
      </c>
      <c r="N30" s="317">
        <v>128422</v>
      </c>
      <c r="O30" s="126">
        <v>27146</v>
      </c>
      <c r="P30" s="127">
        <f t="shared" si="14"/>
        <v>4.7307890665291383</v>
      </c>
      <c r="Q30" s="131">
        <v>128422</v>
      </c>
      <c r="R30" s="129">
        <f>O30</f>
        <v>27146</v>
      </c>
      <c r="S30" s="130">
        <f t="shared" si="4"/>
        <v>4.7307890665291383</v>
      </c>
    </row>
    <row r="31" spans="1:21" ht="45.75" thickBot="1" x14ac:dyDescent="0.3">
      <c r="A31" s="746"/>
      <c r="B31" s="748"/>
      <c r="C31" s="729"/>
      <c r="D31" s="731"/>
      <c r="E31" s="103" t="s">
        <v>86</v>
      </c>
      <c r="F31" s="103" t="s">
        <v>87</v>
      </c>
      <c r="G31" s="375">
        <v>25982.1</v>
      </c>
      <c r="H31" s="364">
        <v>44</v>
      </c>
      <c r="I31" s="365">
        <f t="shared" si="11"/>
        <v>590.50227272727273</v>
      </c>
      <c r="J31" s="376">
        <v>19173.189999999999</v>
      </c>
      <c r="K31" s="364">
        <v>49</v>
      </c>
      <c r="L31" s="367">
        <f t="shared" si="15"/>
        <v>391.28959183673464</v>
      </c>
      <c r="M31" s="377">
        <f t="shared" si="16"/>
        <v>-199.21268089053808</v>
      </c>
      <c r="N31" s="318">
        <v>25982.1</v>
      </c>
      <c r="O31" s="132">
        <f>H31</f>
        <v>44</v>
      </c>
      <c r="P31" s="133">
        <f t="shared" si="14"/>
        <v>590.50227272727273</v>
      </c>
      <c r="Q31" s="134">
        <v>25982.1</v>
      </c>
      <c r="R31" s="135">
        <f>O31</f>
        <v>44</v>
      </c>
      <c r="S31" s="136">
        <f t="shared" si="4"/>
        <v>590.50227272727273</v>
      </c>
    </row>
    <row r="32" spans="1:21" s="137" customFormat="1" ht="15.75" thickBot="1" x14ac:dyDescent="0.3">
      <c r="C32" s="78"/>
      <c r="E32" s="151"/>
      <c r="G32" s="152"/>
      <c r="H32" s="140"/>
      <c r="I32" s="141"/>
      <c r="J32" s="141"/>
      <c r="K32" s="141"/>
      <c r="L32" s="140"/>
      <c r="M32" s="141"/>
      <c r="N32" s="139"/>
      <c r="P32" s="148"/>
      <c r="Q32" s="149"/>
      <c r="S32" s="150"/>
      <c r="U32" s="427"/>
    </row>
    <row r="33" spans="1:21" ht="30" x14ac:dyDescent="0.25">
      <c r="A33" s="745">
        <v>5</v>
      </c>
      <c r="B33" s="747" t="s">
        <v>6</v>
      </c>
      <c r="C33" s="205">
        <v>1</v>
      </c>
      <c r="D33" s="207" t="s">
        <v>31</v>
      </c>
      <c r="E33" s="207" t="s">
        <v>62</v>
      </c>
      <c r="F33" s="207" t="s">
        <v>61</v>
      </c>
      <c r="G33" s="237">
        <v>0</v>
      </c>
      <c r="H33" s="238">
        <f>$H$1</f>
        <v>2665</v>
      </c>
      <c r="I33" s="239">
        <f>G33/H33</f>
        <v>0</v>
      </c>
      <c r="J33" s="240"/>
      <c r="K33" s="238">
        <f>K1</f>
        <v>2670</v>
      </c>
      <c r="L33" s="241">
        <f t="shared" si="15"/>
        <v>0</v>
      </c>
      <c r="M33" s="321">
        <f t="shared" si="16"/>
        <v>0</v>
      </c>
      <c r="N33" s="319"/>
      <c r="O33" s="206">
        <f t="shared" ref="O33:O34" si="17">$O$1</f>
        <v>2670</v>
      </c>
      <c r="P33" s="243">
        <f>N33/O33</f>
        <v>0</v>
      </c>
      <c r="Q33" s="242"/>
      <c r="R33" s="206">
        <f>$R$1</f>
        <v>2670</v>
      </c>
      <c r="S33" s="244">
        <f t="shared" si="4"/>
        <v>0</v>
      </c>
    </row>
    <row r="34" spans="1:21" ht="45.75" thickBot="1" x14ac:dyDescent="0.3">
      <c r="A34" s="746"/>
      <c r="B34" s="748"/>
      <c r="C34" s="101">
        <v>2</v>
      </c>
      <c r="D34" s="104" t="s">
        <v>32</v>
      </c>
      <c r="E34" s="103" t="s">
        <v>62</v>
      </c>
      <c r="F34" s="103" t="s">
        <v>61</v>
      </c>
      <c r="G34" s="375">
        <v>129647</v>
      </c>
      <c r="H34" s="364">
        <f>$H$1</f>
        <v>2665</v>
      </c>
      <c r="I34" s="365">
        <f>G34/H34</f>
        <v>48.648030018761723</v>
      </c>
      <c r="J34" s="376">
        <v>126872.62</v>
      </c>
      <c r="K34" s="364">
        <f>K1</f>
        <v>2670</v>
      </c>
      <c r="L34" s="367">
        <f t="shared" ref="L34" si="18">J34/K34</f>
        <v>47.517835205992505</v>
      </c>
      <c r="M34" s="377">
        <f t="shared" ref="M34" si="19">L34-I34</f>
        <v>-1.1301948127692185</v>
      </c>
      <c r="N34" s="320">
        <v>21600</v>
      </c>
      <c r="O34" s="132">
        <f t="shared" si="17"/>
        <v>2670</v>
      </c>
      <c r="P34" s="133">
        <f>N34/O34</f>
        <v>8.0898876404494384</v>
      </c>
      <c r="Q34" s="154">
        <v>21600</v>
      </c>
      <c r="R34" s="135">
        <f>$R$1</f>
        <v>2670</v>
      </c>
      <c r="S34" s="136">
        <f t="shared" si="4"/>
        <v>8.0898876404494384</v>
      </c>
    </row>
    <row r="35" spans="1:21" s="137" customFormat="1" ht="15.75" thickBot="1" x14ac:dyDescent="0.3">
      <c r="C35" s="78"/>
      <c r="E35" s="151"/>
      <c r="F35" s="138"/>
      <c r="G35" s="139"/>
      <c r="H35" s="140"/>
      <c r="I35" s="141"/>
      <c r="J35" s="141"/>
      <c r="K35" s="141"/>
      <c r="L35" s="140"/>
      <c r="M35" s="141"/>
      <c r="N35" s="139"/>
      <c r="P35" s="148"/>
      <c r="Q35" s="149"/>
      <c r="S35" s="150"/>
      <c r="U35" s="427"/>
    </row>
    <row r="36" spans="1:21" ht="30" x14ac:dyDescent="0.25">
      <c r="A36" s="745">
        <v>6</v>
      </c>
      <c r="B36" s="747" t="s">
        <v>7</v>
      </c>
      <c r="C36" s="100">
        <v>1</v>
      </c>
      <c r="D36" s="96" t="s">
        <v>33</v>
      </c>
      <c r="E36" s="98" t="s">
        <v>62</v>
      </c>
      <c r="F36" s="98" t="s">
        <v>61</v>
      </c>
      <c r="G36" s="343">
        <v>34551</v>
      </c>
      <c r="H36" s="344">
        <f>$H$1</f>
        <v>2665</v>
      </c>
      <c r="I36" s="345">
        <f>G36/H36</f>
        <v>12.964727954971858</v>
      </c>
      <c r="J36" s="373">
        <v>51552.15</v>
      </c>
      <c r="K36" s="344">
        <f>K1</f>
        <v>2670</v>
      </c>
      <c r="L36" s="374">
        <f t="shared" ref="L36" si="20">J36/K36</f>
        <v>19.307921348314608</v>
      </c>
      <c r="M36" s="348">
        <f t="shared" ref="M36" si="21">L36-I36</f>
        <v>6.3431933933427498</v>
      </c>
      <c r="N36" s="308">
        <v>36151</v>
      </c>
      <c r="O36" s="121">
        <f t="shared" ref="O36:O37" si="22">$O$1</f>
        <v>2670</v>
      </c>
      <c r="P36" s="122">
        <f>N36/O36</f>
        <v>13.539700374531835</v>
      </c>
      <c r="Q36" s="123">
        <v>36151</v>
      </c>
      <c r="R36" s="124">
        <f>$R$1</f>
        <v>2670</v>
      </c>
      <c r="S36" s="125">
        <f t="shared" si="4"/>
        <v>13.539700374531835</v>
      </c>
    </row>
    <row r="37" spans="1:21" ht="30.75" thickBot="1" x14ac:dyDescent="0.3">
      <c r="A37" s="746"/>
      <c r="B37" s="748"/>
      <c r="C37" s="101">
        <v>2</v>
      </c>
      <c r="D37" s="91" t="s">
        <v>34</v>
      </c>
      <c r="E37" s="103" t="s">
        <v>62</v>
      </c>
      <c r="F37" s="103" t="s">
        <v>61</v>
      </c>
      <c r="G37" s="375">
        <v>0</v>
      </c>
      <c r="H37" s="364">
        <f>$H$1</f>
        <v>2665</v>
      </c>
      <c r="I37" s="365">
        <f>G37/H37</f>
        <v>0</v>
      </c>
      <c r="J37" s="376">
        <v>0</v>
      </c>
      <c r="K37" s="364">
        <f>$K$1</f>
        <v>2670</v>
      </c>
      <c r="L37" s="367">
        <f t="shared" ref="L37" si="23">J37/K37</f>
        <v>0</v>
      </c>
      <c r="M37" s="377">
        <f t="shared" ref="M37" si="24">L37-I37</f>
        <v>0</v>
      </c>
      <c r="N37" s="322">
        <v>0</v>
      </c>
      <c r="O37" s="132">
        <f t="shared" si="22"/>
        <v>2670</v>
      </c>
      <c r="P37" s="133">
        <f>N37/O37</f>
        <v>0</v>
      </c>
      <c r="Q37" s="134">
        <v>0</v>
      </c>
      <c r="R37" s="135">
        <f>$R$1</f>
        <v>2670</v>
      </c>
      <c r="S37" s="136">
        <f t="shared" si="4"/>
        <v>0</v>
      </c>
    </row>
    <row r="38" spans="1:21" s="137" customFormat="1" ht="15.75" thickBot="1" x14ac:dyDescent="0.3">
      <c r="C38" s="78"/>
      <c r="E38" s="151"/>
      <c r="F38" s="138"/>
      <c r="G38" s="139"/>
      <c r="H38" s="140"/>
      <c r="I38" s="141"/>
      <c r="J38" s="141"/>
      <c r="K38" s="141"/>
      <c r="L38" s="140"/>
      <c r="M38" s="141"/>
      <c r="N38" s="139"/>
      <c r="P38" s="148"/>
      <c r="Q38" s="149"/>
      <c r="S38" s="150"/>
      <c r="U38" s="427"/>
    </row>
    <row r="39" spans="1:21" ht="30" x14ac:dyDescent="0.25">
      <c r="A39" s="749">
        <v>8</v>
      </c>
      <c r="B39" s="747" t="s">
        <v>8</v>
      </c>
      <c r="C39" s="736">
        <v>1</v>
      </c>
      <c r="D39" s="737" t="s">
        <v>35</v>
      </c>
      <c r="E39" s="98" t="s">
        <v>62</v>
      </c>
      <c r="F39" s="98" t="s">
        <v>61</v>
      </c>
      <c r="G39" s="343">
        <v>0</v>
      </c>
      <c r="H39" s="344">
        <f>$H$1</f>
        <v>2665</v>
      </c>
      <c r="I39" s="345">
        <f>G39/H39</f>
        <v>0</v>
      </c>
      <c r="J39" s="373">
        <v>2318</v>
      </c>
      <c r="K39" s="344">
        <f>$K$1</f>
        <v>2670</v>
      </c>
      <c r="L39" s="374">
        <f t="shared" ref="L39" si="25">J39/K39</f>
        <v>0.86816479400749069</v>
      </c>
      <c r="M39" s="348">
        <f t="shared" ref="M39" si="26">L39-I39</f>
        <v>0.86816479400749069</v>
      </c>
      <c r="N39" s="308">
        <v>0</v>
      </c>
      <c r="O39" s="121">
        <f t="shared" ref="O39" si="27">$O$1</f>
        <v>2670</v>
      </c>
      <c r="P39" s="122">
        <f>N39/O39</f>
        <v>0</v>
      </c>
      <c r="Q39" s="155">
        <v>0</v>
      </c>
      <c r="R39" s="124">
        <f>$R$1</f>
        <v>2670</v>
      </c>
      <c r="S39" s="156">
        <f t="shared" si="4"/>
        <v>0</v>
      </c>
    </row>
    <row r="40" spans="1:21" ht="30" x14ac:dyDescent="0.25">
      <c r="A40" s="750"/>
      <c r="B40" s="752"/>
      <c r="C40" s="728"/>
      <c r="D40" s="723"/>
      <c r="E40" s="95" t="s">
        <v>377</v>
      </c>
      <c r="F40" s="95" t="s">
        <v>67</v>
      </c>
      <c r="G40" s="378" t="s">
        <v>378</v>
      </c>
      <c r="H40" s="359" t="s">
        <v>378</v>
      </c>
      <c r="I40" s="351">
        <v>50000</v>
      </c>
      <c r="J40" s="378" t="s">
        <v>378</v>
      </c>
      <c r="K40" s="359" t="s">
        <v>378</v>
      </c>
      <c r="L40" s="359">
        <v>142830.97</v>
      </c>
      <c r="M40" s="351">
        <f>L40-I40</f>
        <v>92830.97</v>
      </c>
      <c r="N40" s="323" t="s">
        <v>378</v>
      </c>
      <c r="O40" s="269" t="s">
        <v>378</v>
      </c>
      <c r="P40" s="269">
        <v>30000</v>
      </c>
      <c r="Q40" s="272" t="s">
        <v>378</v>
      </c>
      <c r="R40" s="271" t="s">
        <v>378</v>
      </c>
      <c r="S40" s="271">
        <v>30000</v>
      </c>
    </row>
    <row r="41" spans="1:21" ht="45" x14ac:dyDescent="0.25">
      <c r="A41" s="750"/>
      <c r="B41" s="752"/>
      <c r="C41" s="728"/>
      <c r="D41" s="723"/>
      <c r="E41" s="95" t="s">
        <v>68</v>
      </c>
      <c r="F41" s="95" t="s">
        <v>431</v>
      </c>
      <c r="G41" s="378" t="s">
        <v>378</v>
      </c>
      <c r="H41" s="359" t="s">
        <v>378</v>
      </c>
      <c r="I41" s="430">
        <v>140</v>
      </c>
      <c r="J41" s="431" t="s">
        <v>378</v>
      </c>
      <c r="K41" s="379" t="s">
        <v>378</v>
      </c>
      <c r="L41" s="434">
        <v>188</v>
      </c>
      <c r="M41" s="380">
        <f>L41-I41</f>
        <v>48</v>
      </c>
      <c r="N41" s="323" t="s">
        <v>378</v>
      </c>
      <c r="O41" s="126" t="s">
        <v>378</v>
      </c>
      <c r="P41" s="274">
        <f>I41</f>
        <v>140</v>
      </c>
      <c r="Q41" s="273" t="s">
        <v>378</v>
      </c>
      <c r="R41" s="129" t="s">
        <v>378</v>
      </c>
      <c r="S41" s="275">
        <f>P41</f>
        <v>140</v>
      </c>
    </row>
    <row r="42" spans="1:21" ht="30" customHeight="1" x14ac:dyDescent="0.25">
      <c r="A42" s="750"/>
      <c r="B42" s="752"/>
      <c r="C42" s="725">
        <v>2</v>
      </c>
      <c r="D42" s="739" t="s">
        <v>36</v>
      </c>
      <c r="E42" s="199" t="s">
        <v>62</v>
      </c>
      <c r="F42" s="199" t="s">
        <v>61</v>
      </c>
      <c r="G42" s="221">
        <v>0</v>
      </c>
      <c r="H42" s="222">
        <f>$H$1</f>
        <v>2665</v>
      </c>
      <c r="I42" s="223">
        <f>G42/H42</f>
        <v>0</v>
      </c>
      <c r="J42" s="224"/>
      <c r="K42" s="222">
        <f>$K$1</f>
        <v>2670</v>
      </c>
      <c r="L42" s="225">
        <f t="shared" ref="L42:L43" si="28">J42/K42</f>
        <v>0</v>
      </c>
      <c r="M42" s="326">
        <f t="shared" ref="M42:M48" si="29">L42-I42</f>
        <v>0</v>
      </c>
      <c r="N42" s="324"/>
      <c r="O42" s="226">
        <f t="shared" ref="O42" si="30">$O$1</f>
        <v>2670</v>
      </c>
      <c r="P42" s="227">
        <f>N42/O42</f>
        <v>0</v>
      </c>
      <c r="Q42" s="228"/>
      <c r="R42" s="226">
        <f>$R$1</f>
        <v>2670</v>
      </c>
      <c r="S42" s="227">
        <f t="shared" si="4"/>
        <v>0</v>
      </c>
    </row>
    <row r="43" spans="1:21" ht="31.5" customHeight="1" thickBot="1" x14ac:dyDescent="0.3">
      <c r="A43" s="751"/>
      <c r="B43" s="748"/>
      <c r="C43" s="738"/>
      <c r="D43" s="740"/>
      <c r="E43" s="200" t="s">
        <v>110</v>
      </c>
      <c r="F43" s="201" t="s">
        <v>111</v>
      </c>
      <c r="G43" s="229">
        <v>0</v>
      </c>
      <c r="H43" s="213">
        <v>0</v>
      </c>
      <c r="I43" s="230" t="e">
        <f>G43/H43</f>
        <v>#DIV/0!</v>
      </c>
      <c r="J43" s="231"/>
      <c r="K43" s="213"/>
      <c r="L43" s="232" t="e">
        <f t="shared" si="28"/>
        <v>#DIV/0!</v>
      </c>
      <c r="M43" s="327" t="e">
        <f t="shared" si="29"/>
        <v>#DIV/0!</v>
      </c>
      <c r="N43" s="325"/>
      <c r="O43" s="219"/>
      <c r="P43" s="233" t="e">
        <f>N43/O43</f>
        <v>#DIV/0!</v>
      </c>
      <c r="Q43" s="234"/>
      <c r="R43" s="219"/>
      <c r="S43" s="217" t="e">
        <f t="shared" si="4"/>
        <v>#DIV/0!</v>
      </c>
    </row>
    <row r="44" spans="1:21" s="137" customFormat="1" ht="15.75" thickBot="1" x14ac:dyDescent="0.3">
      <c r="C44" s="78"/>
      <c r="D44" s="138"/>
      <c r="E44" s="151"/>
      <c r="F44" s="138"/>
      <c r="G44" s="139"/>
      <c r="H44" s="140"/>
      <c r="I44" s="141"/>
      <c r="J44" s="141"/>
      <c r="K44" s="141"/>
      <c r="L44" s="140"/>
      <c r="M44" s="141"/>
      <c r="N44" s="139"/>
      <c r="P44" s="148"/>
      <c r="Q44" s="149"/>
      <c r="S44" s="150"/>
      <c r="U44" s="427"/>
    </row>
    <row r="45" spans="1:21" ht="30" x14ac:dyDescent="0.25">
      <c r="A45" s="745">
        <v>9</v>
      </c>
      <c r="B45" s="747" t="s">
        <v>9</v>
      </c>
      <c r="C45" s="100">
        <v>1</v>
      </c>
      <c r="D45" s="120" t="s">
        <v>37</v>
      </c>
      <c r="E45" s="98" t="s">
        <v>62</v>
      </c>
      <c r="F45" s="98" t="s">
        <v>61</v>
      </c>
      <c r="G45" s="343">
        <v>10000</v>
      </c>
      <c r="H45" s="344">
        <f>$H$1</f>
        <v>2665</v>
      </c>
      <c r="I45" s="345">
        <f t="shared" ref="I45:I84" si="31">G45/H45</f>
        <v>3.75234521575985</v>
      </c>
      <c r="J45" s="373">
        <v>9943</v>
      </c>
      <c r="K45" s="344">
        <f t="shared" ref="K45:K55" si="32">$K$1</f>
        <v>2670</v>
      </c>
      <c r="L45" s="374">
        <f>J45/K45</f>
        <v>3.7239700374531837</v>
      </c>
      <c r="M45" s="348">
        <f t="shared" si="29"/>
        <v>-2.837517830666636E-2</v>
      </c>
      <c r="N45" s="328">
        <v>10000</v>
      </c>
      <c r="O45" s="121">
        <f t="shared" ref="O45:O46" si="33">$O$1</f>
        <v>2670</v>
      </c>
      <c r="P45" s="122">
        <f t="shared" ref="P45:P46" si="34">N45/O45</f>
        <v>3.7453183520599249</v>
      </c>
      <c r="Q45" s="153">
        <v>10000</v>
      </c>
      <c r="R45" s="124">
        <f>$R$1</f>
        <v>2670</v>
      </c>
      <c r="S45" s="125">
        <f t="shared" ref="S45:S86" si="35">Q45/R45</f>
        <v>3.7453183520599249</v>
      </c>
    </row>
    <row r="46" spans="1:21" ht="15" customHeight="1" x14ac:dyDescent="0.25">
      <c r="A46" s="754"/>
      <c r="B46" s="752"/>
      <c r="C46" s="728">
        <v>2</v>
      </c>
      <c r="D46" s="730" t="s">
        <v>38</v>
      </c>
      <c r="E46" s="95" t="s">
        <v>62</v>
      </c>
      <c r="F46" s="95" t="s">
        <v>61</v>
      </c>
      <c r="G46" s="349">
        <v>11350</v>
      </c>
      <c r="H46" s="350">
        <f>$H$1</f>
        <v>2665</v>
      </c>
      <c r="I46" s="351">
        <f t="shared" si="31"/>
        <v>4.2589118198874294</v>
      </c>
      <c r="J46" s="358">
        <v>15206.4</v>
      </c>
      <c r="K46" s="350">
        <f t="shared" si="32"/>
        <v>2670</v>
      </c>
      <c r="L46" s="372">
        <f>J46/K46</f>
        <v>5.6952808988764048</v>
      </c>
      <c r="M46" s="354">
        <f t="shared" si="29"/>
        <v>1.4363690789889754</v>
      </c>
      <c r="N46" s="317">
        <v>12850</v>
      </c>
      <c r="O46" s="126">
        <f t="shared" si="33"/>
        <v>2670</v>
      </c>
      <c r="P46" s="127">
        <f t="shared" si="34"/>
        <v>4.8127340823970037</v>
      </c>
      <c r="Q46" s="131">
        <v>12850</v>
      </c>
      <c r="R46" s="129">
        <f>$R$1</f>
        <v>2670</v>
      </c>
      <c r="S46" s="130">
        <f t="shared" si="35"/>
        <v>4.8127340823970037</v>
      </c>
    </row>
    <row r="47" spans="1:21" ht="30" x14ac:dyDescent="0.25">
      <c r="A47" s="754"/>
      <c r="B47" s="752"/>
      <c r="C47" s="728"/>
      <c r="D47" s="730"/>
      <c r="E47" s="95" t="s">
        <v>88</v>
      </c>
      <c r="F47" s="95" t="s">
        <v>89</v>
      </c>
      <c r="G47" s="349">
        <v>8000</v>
      </c>
      <c r="H47" s="350">
        <v>21601</v>
      </c>
      <c r="I47" s="351">
        <f>G47/H47</f>
        <v>0.37035322438775981</v>
      </c>
      <c r="J47" s="358">
        <v>11182</v>
      </c>
      <c r="K47" s="371">
        <v>21601</v>
      </c>
      <c r="L47" s="372">
        <f>J47/K47</f>
        <v>0.51766121938799126</v>
      </c>
      <c r="M47" s="354">
        <f t="shared" si="29"/>
        <v>0.14730799500023145</v>
      </c>
      <c r="N47" s="316">
        <v>8000</v>
      </c>
      <c r="O47" s="126">
        <v>21601</v>
      </c>
      <c r="P47" s="127">
        <f>N47/O47</f>
        <v>0.37035322438775981</v>
      </c>
      <c r="Q47" s="128">
        <v>8000</v>
      </c>
      <c r="R47" s="129">
        <v>21601</v>
      </c>
      <c r="S47" s="130">
        <f t="shared" si="35"/>
        <v>0.37035322438775981</v>
      </c>
    </row>
    <row r="48" spans="1:21" ht="30" x14ac:dyDescent="0.25">
      <c r="A48" s="754"/>
      <c r="B48" s="752"/>
      <c r="C48" s="728">
        <v>3</v>
      </c>
      <c r="D48" s="733" t="s">
        <v>39</v>
      </c>
      <c r="E48" s="95" t="s">
        <v>62</v>
      </c>
      <c r="F48" s="95" t="s">
        <v>61</v>
      </c>
      <c r="G48" s="349">
        <v>295000</v>
      </c>
      <c r="H48" s="350">
        <f>$H$1</f>
        <v>2665</v>
      </c>
      <c r="I48" s="351">
        <f t="shared" si="31"/>
        <v>110.69418386491557</v>
      </c>
      <c r="J48" s="352">
        <v>270965.96000000002</v>
      </c>
      <c r="K48" s="350">
        <f t="shared" si="32"/>
        <v>2670</v>
      </c>
      <c r="L48" s="428">
        <f>J48/K48</f>
        <v>101.48537827715357</v>
      </c>
      <c r="M48" s="354">
        <f t="shared" si="29"/>
        <v>-9.2088055877620008</v>
      </c>
      <c r="N48" s="316">
        <v>295000</v>
      </c>
      <c r="O48" s="126">
        <f t="shared" ref="O48" si="36">$O$1</f>
        <v>2670</v>
      </c>
      <c r="P48" s="127">
        <f t="shared" ref="P48:P52" si="37">N48/O48</f>
        <v>110.48689138576779</v>
      </c>
      <c r="Q48" s="128">
        <v>295000</v>
      </c>
      <c r="R48" s="129">
        <f>$R$1</f>
        <v>2670</v>
      </c>
      <c r="S48" s="130">
        <f t="shared" si="35"/>
        <v>110.48689138576779</v>
      </c>
    </row>
    <row r="49" spans="1:21" ht="45" x14ac:dyDescent="0.25">
      <c r="A49" s="754"/>
      <c r="B49" s="752"/>
      <c r="C49" s="728"/>
      <c r="D49" s="733"/>
      <c r="E49" s="95" t="s">
        <v>90</v>
      </c>
      <c r="F49" s="95" t="s">
        <v>91</v>
      </c>
      <c r="G49" s="433">
        <v>779</v>
      </c>
      <c r="H49" s="434">
        <v>1225</v>
      </c>
      <c r="I49" s="360">
        <f t="shared" si="31"/>
        <v>0.63591836734693874</v>
      </c>
      <c r="J49" s="370">
        <v>8216</v>
      </c>
      <c r="K49" s="371">
        <v>12849</v>
      </c>
      <c r="L49" s="361">
        <f t="shared" ref="L49" si="38">J49/K49</f>
        <v>0.63942719277764803</v>
      </c>
      <c r="M49" s="360">
        <f>L49-I49</f>
        <v>3.5088254307092948E-3</v>
      </c>
      <c r="N49" s="435">
        <f>G49</f>
        <v>779</v>
      </c>
      <c r="O49" s="145">
        <f>H49</f>
        <v>1225</v>
      </c>
      <c r="P49" s="127">
        <f t="shared" si="37"/>
        <v>0.63591836734693874</v>
      </c>
      <c r="Q49" s="436">
        <f>N49</f>
        <v>779</v>
      </c>
      <c r="R49" s="420">
        <f>O49</f>
        <v>1225</v>
      </c>
      <c r="S49" s="130">
        <f t="shared" si="35"/>
        <v>0.63591836734693874</v>
      </c>
    </row>
    <row r="50" spans="1:21" ht="30" x14ac:dyDescent="0.25">
      <c r="A50" s="754"/>
      <c r="B50" s="752"/>
      <c r="C50" s="99">
        <v>4</v>
      </c>
      <c r="D50" s="95" t="s">
        <v>40</v>
      </c>
      <c r="E50" s="95" t="s">
        <v>62</v>
      </c>
      <c r="F50" s="95" t="s">
        <v>61</v>
      </c>
      <c r="G50" s="349">
        <v>800</v>
      </c>
      <c r="H50" s="350">
        <f>$H$1</f>
        <v>2665</v>
      </c>
      <c r="I50" s="351">
        <f t="shared" si="31"/>
        <v>0.30018761726078802</v>
      </c>
      <c r="J50" s="358">
        <v>505.6</v>
      </c>
      <c r="K50" s="350">
        <f t="shared" si="32"/>
        <v>2670</v>
      </c>
      <c r="L50" s="372">
        <f>J50/K50</f>
        <v>0.18936329588014983</v>
      </c>
      <c r="M50" s="354">
        <f>L50-I50</f>
        <v>-0.11082432138063819</v>
      </c>
      <c r="N50" s="316">
        <v>800</v>
      </c>
      <c r="O50" s="126">
        <f t="shared" ref="O50:O52" si="39">$O$1</f>
        <v>2670</v>
      </c>
      <c r="P50" s="127">
        <f t="shared" si="37"/>
        <v>0.29962546816479402</v>
      </c>
      <c r="Q50" s="128">
        <v>800</v>
      </c>
      <c r="R50" s="129">
        <f>$R$1</f>
        <v>2670</v>
      </c>
      <c r="S50" s="130">
        <f t="shared" si="35"/>
        <v>0.29962546816479402</v>
      </c>
    </row>
    <row r="51" spans="1:21" ht="45" customHeight="1" x14ac:dyDescent="0.25">
      <c r="A51" s="754"/>
      <c r="B51" s="752"/>
      <c r="C51" s="202">
        <v>5</v>
      </c>
      <c r="D51" s="203" t="s">
        <v>357</v>
      </c>
      <c r="E51" s="199" t="s">
        <v>62</v>
      </c>
      <c r="F51" s="199" t="s">
        <v>61</v>
      </c>
      <c r="G51" s="221">
        <v>0</v>
      </c>
      <c r="H51" s="222">
        <f>$H$1</f>
        <v>2665</v>
      </c>
      <c r="I51" s="223">
        <f t="shared" si="31"/>
        <v>0</v>
      </c>
      <c r="J51" s="224"/>
      <c r="K51" s="222">
        <f t="shared" si="32"/>
        <v>2670</v>
      </c>
      <c r="L51" s="225">
        <f t="shared" ref="L51:L58" si="40">J51/K51</f>
        <v>0</v>
      </c>
      <c r="M51" s="326">
        <f>L51-I51</f>
        <v>0</v>
      </c>
      <c r="N51" s="249"/>
      <c r="O51" s="226">
        <f t="shared" si="39"/>
        <v>2670</v>
      </c>
      <c r="P51" s="227">
        <f t="shared" si="37"/>
        <v>0</v>
      </c>
      <c r="Q51" s="235"/>
      <c r="R51" s="226">
        <f>$R$1</f>
        <v>2670</v>
      </c>
      <c r="S51" s="236">
        <f t="shared" si="35"/>
        <v>0</v>
      </c>
    </row>
    <row r="52" spans="1:21" ht="61.5" customHeight="1" thickBot="1" x14ac:dyDescent="0.3">
      <c r="A52" s="746"/>
      <c r="B52" s="748"/>
      <c r="C52" s="204">
        <v>8</v>
      </c>
      <c r="D52" s="201" t="s">
        <v>42</v>
      </c>
      <c r="E52" s="201" t="s">
        <v>62</v>
      </c>
      <c r="F52" s="201" t="s">
        <v>61</v>
      </c>
      <c r="G52" s="229">
        <v>0</v>
      </c>
      <c r="H52" s="213">
        <f>$H$1</f>
        <v>2665</v>
      </c>
      <c r="I52" s="223">
        <f t="shared" si="31"/>
        <v>0</v>
      </c>
      <c r="J52" s="231"/>
      <c r="K52" s="213">
        <f t="shared" si="32"/>
        <v>2670</v>
      </c>
      <c r="L52" s="232">
        <f t="shared" si="40"/>
        <v>0</v>
      </c>
      <c r="M52" s="327">
        <f>L52-I52</f>
        <v>0</v>
      </c>
      <c r="N52" s="329"/>
      <c r="O52" s="219">
        <f t="shared" si="39"/>
        <v>2670</v>
      </c>
      <c r="P52" s="233">
        <f t="shared" si="37"/>
        <v>0</v>
      </c>
      <c r="Q52" s="218"/>
      <c r="R52" s="219">
        <f>$R$1</f>
        <v>2670</v>
      </c>
      <c r="S52" s="220">
        <f t="shared" si="35"/>
        <v>0</v>
      </c>
    </row>
    <row r="53" spans="1:21" s="137" customFormat="1" ht="15.75" thickBot="1" x14ac:dyDescent="0.3">
      <c r="C53" s="78"/>
      <c r="E53" s="138"/>
      <c r="F53" s="138"/>
      <c r="G53" s="139"/>
      <c r="H53" s="140"/>
      <c r="I53" s="141"/>
      <c r="J53" s="141"/>
      <c r="K53" s="141"/>
      <c r="L53" s="140"/>
      <c r="M53" s="141"/>
      <c r="N53" s="139"/>
      <c r="P53" s="150"/>
      <c r="Q53" s="149"/>
      <c r="S53" s="150"/>
      <c r="U53" s="427"/>
    </row>
    <row r="54" spans="1:21" ht="30" x14ac:dyDescent="0.25">
      <c r="A54" s="745">
        <v>10</v>
      </c>
      <c r="B54" s="747" t="s">
        <v>10</v>
      </c>
      <c r="C54" s="205">
        <v>2</v>
      </c>
      <c r="D54" s="206" t="s">
        <v>43</v>
      </c>
      <c r="E54" s="207" t="s">
        <v>62</v>
      </c>
      <c r="F54" s="207" t="s">
        <v>61</v>
      </c>
      <c r="G54" s="237">
        <v>0</v>
      </c>
      <c r="H54" s="238">
        <f>$H$1</f>
        <v>2665</v>
      </c>
      <c r="I54" s="239">
        <f t="shared" si="31"/>
        <v>0</v>
      </c>
      <c r="J54" s="240"/>
      <c r="K54" s="238">
        <f t="shared" si="32"/>
        <v>2670</v>
      </c>
      <c r="L54" s="241">
        <f t="shared" si="40"/>
        <v>0</v>
      </c>
      <c r="M54" s="321">
        <f>L54-I54</f>
        <v>0</v>
      </c>
      <c r="N54" s="330"/>
      <c r="O54" s="206">
        <f t="shared" ref="O54:O55" si="41">$O$1</f>
        <v>2670</v>
      </c>
      <c r="P54" s="243">
        <f t="shared" ref="P54:P73" si="42">N54/O54</f>
        <v>0</v>
      </c>
      <c r="Q54" s="242"/>
      <c r="R54" s="206">
        <f>$R$1</f>
        <v>2670</v>
      </c>
      <c r="S54" s="244">
        <f t="shared" si="35"/>
        <v>0</v>
      </c>
    </row>
    <row r="55" spans="1:21" ht="30" x14ac:dyDescent="0.25">
      <c r="A55" s="754"/>
      <c r="B55" s="752"/>
      <c r="C55" s="728">
        <v>5</v>
      </c>
      <c r="D55" s="730" t="s">
        <v>44</v>
      </c>
      <c r="E55" s="95" t="s">
        <v>62</v>
      </c>
      <c r="F55" s="95" t="s">
        <v>61</v>
      </c>
      <c r="G55" s="349">
        <v>289342</v>
      </c>
      <c r="H55" s="350">
        <f>$H$1</f>
        <v>2665</v>
      </c>
      <c r="I55" s="351">
        <f t="shared" si="31"/>
        <v>108.57110694183865</v>
      </c>
      <c r="J55" s="358">
        <v>390928.19</v>
      </c>
      <c r="K55" s="350">
        <f t="shared" si="32"/>
        <v>2670</v>
      </c>
      <c r="L55" s="372">
        <f t="shared" si="40"/>
        <v>146.41505243445692</v>
      </c>
      <c r="M55" s="354">
        <f>L55-I55</f>
        <v>37.843945492618275</v>
      </c>
      <c r="N55" s="316">
        <v>245735</v>
      </c>
      <c r="O55" s="126">
        <f t="shared" si="41"/>
        <v>2670</v>
      </c>
      <c r="P55" s="127">
        <f t="shared" si="42"/>
        <v>92.035580524344567</v>
      </c>
      <c r="Q55" s="128">
        <v>245735</v>
      </c>
      <c r="R55" s="129">
        <f>$R$1</f>
        <v>2670</v>
      </c>
      <c r="S55" s="130">
        <f t="shared" si="35"/>
        <v>92.035580524344567</v>
      </c>
    </row>
    <row r="56" spans="1:21" ht="45" x14ac:dyDescent="0.25">
      <c r="A56" s="754"/>
      <c r="B56" s="752"/>
      <c r="C56" s="728"/>
      <c r="D56" s="730"/>
      <c r="E56" s="95" t="s">
        <v>95</v>
      </c>
      <c r="F56" s="95" t="s">
        <v>94</v>
      </c>
      <c r="G56" s="349">
        <v>174370</v>
      </c>
      <c r="H56" s="350">
        <v>32</v>
      </c>
      <c r="I56" s="351">
        <f t="shared" si="31"/>
        <v>5449.0625</v>
      </c>
      <c r="J56" s="358">
        <v>97414.62</v>
      </c>
      <c r="K56" s="371">
        <v>32</v>
      </c>
      <c r="L56" s="372">
        <f t="shared" si="40"/>
        <v>3044.2068749999999</v>
      </c>
      <c r="M56" s="354">
        <f>L56-I56</f>
        <v>-2404.8556250000001</v>
      </c>
      <c r="N56" s="317">
        <v>147870</v>
      </c>
      <c r="O56" s="126">
        <v>32</v>
      </c>
      <c r="P56" s="127">
        <f t="shared" si="42"/>
        <v>4620.9375</v>
      </c>
      <c r="Q56" s="131">
        <v>147870</v>
      </c>
      <c r="R56" s="129">
        <v>32</v>
      </c>
      <c r="S56" s="130">
        <f t="shared" si="35"/>
        <v>4620.9375</v>
      </c>
    </row>
    <row r="57" spans="1:21" ht="30" x14ac:dyDescent="0.25">
      <c r="A57" s="754"/>
      <c r="B57" s="752"/>
      <c r="C57" s="728"/>
      <c r="D57" s="730"/>
      <c r="E57" s="95" t="s">
        <v>92</v>
      </c>
      <c r="F57" s="95" t="s">
        <v>93</v>
      </c>
      <c r="G57" s="349">
        <v>127472</v>
      </c>
      <c r="H57" s="350">
        <v>532</v>
      </c>
      <c r="I57" s="351">
        <f t="shared" si="31"/>
        <v>239.60902255639098</v>
      </c>
      <c r="J57" s="358">
        <v>122044.01</v>
      </c>
      <c r="K57" s="350">
        <v>532</v>
      </c>
      <c r="L57" s="372">
        <f t="shared" si="40"/>
        <v>229.40603383458645</v>
      </c>
      <c r="M57" s="354">
        <f>L57-I57</f>
        <v>-10.20298872180453</v>
      </c>
      <c r="N57" s="317">
        <v>97865</v>
      </c>
      <c r="O57" s="126">
        <v>532</v>
      </c>
      <c r="P57" s="127">
        <f t="shared" si="42"/>
        <v>183.95676691729324</v>
      </c>
      <c r="Q57" s="131">
        <v>97865</v>
      </c>
      <c r="R57" s="129">
        <v>532</v>
      </c>
      <c r="S57" s="130">
        <f t="shared" si="35"/>
        <v>183.95676691729324</v>
      </c>
    </row>
    <row r="58" spans="1:21" ht="30.75" thickBot="1" x14ac:dyDescent="0.3">
      <c r="A58" s="102">
        <v>11</v>
      </c>
      <c r="B58" s="93" t="s">
        <v>359</v>
      </c>
      <c r="C58" s="92">
        <v>1</v>
      </c>
      <c r="D58" s="93" t="s">
        <v>360</v>
      </c>
      <c r="E58" s="157" t="s">
        <v>62</v>
      </c>
      <c r="F58" s="157" t="s">
        <v>61</v>
      </c>
      <c r="G58" s="381">
        <v>1125</v>
      </c>
      <c r="H58" s="382">
        <f>$H$1</f>
        <v>2665</v>
      </c>
      <c r="I58" s="383">
        <f t="shared" si="31"/>
        <v>0.42213883677298314</v>
      </c>
      <c r="J58" s="384">
        <v>1086.8399999999999</v>
      </c>
      <c r="K58" s="382">
        <f t="shared" ref="K58:K59" si="43">$K$1</f>
        <v>2670</v>
      </c>
      <c r="L58" s="385">
        <f t="shared" si="40"/>
        <v>0.40705617977528086</v>
      </c>
      <c r="M58" s="386">
        <f>L58-I58</f>
        <v>-1.5082656997702282E-2</v>
      </c>
      <c r="N58" s="190">
        <v>1125</v>
      </c>
      <c r="O58" s="158">
        <f t="shared" ref="O58:O59" si="44">$O$1</f>
        <v>2670</v>
      </c>
      <c r="P58" s="159">
        <f t="shared" si="42"/>
        <v>0.42134831460674155</v>
      </c>
      <c r="Q58" s="160">
        <v>1125</v>
      </c>
      <c r="R58" s="161">
        <f>$R$1</f>
        <v>2670</v>
      </c>
      <c r="S58" s="162">
        <f>Q58/R58</f>
        <v>0.42134831460674155</v>
      </c>
    </row>
    <row r="59" spans="1:21" ht="30" x14ac:dyDescent="0.25">
      <c r="A59" s="753">
        <v>12</v>
      </c>
      <c r="B59" s="755" t="s">
        <v>11</v>
      </c>
      <c r="C59" s="734">
        <v>1</v>
      </c>
      <c r="D59" s="735" t="s">
        <v>45</v>
      </c>
      <c r="E59" s="163" t="s">
        <v>62</v>
      </c>
      <c r="F59" s="163" t="s">
        <v>61</v>
      </c>
      <c r="G59" s="387">
        <v>21300</v>
      </c>
      <c r="H59" s="388">
        <f>$H$1</f>
        <v>2665</v>
      </c>
      <c r="I59" s="389">
        <f t="shared" si="31"/>
        <v>7.9924953095684801</v>
      </c>
      <c r="J59" s="390">
        <v>10567.42</v>
      </c>
      <c r="K59" s="388">
        <f t="shared" si="43"/>
        <v>2670</v>
      </c>
      <c r="L59" s="391">
        <f>J59/K59</f>
        <v>3.9578352059925095</v>
      </c>
      <c r="M59" s="392">
        <f t="shared" ref="M59:M72" si="45">L59-I59</f>
        <v>-4.0346601035759706</v>
      </c>
      <c r="N59" s="331">
        <v>21300</v>
      </c>
      <c r="O59" s="164">
        <f t="shared" si="44"/>
        <v>2670</v>
      </c>
      <c r="P59" s="165">
        <f t="shared" si="42"/>
        <v>7.9775280898876408</v>
      </c>
      <c r="Q59" s="166">
        <v>21300</v>
      </c>
      <c r="R59" s="167">
        <f>$R$1</f>
        <v>2670</v>
      </c>
      <c r="S59" s="168">
        <f t="shared" si="35"/>
        <v>7.9775280898876408</v>
      </c>
    </row>
    <row r="60" spans="1:21" ht="30" x14ac:dyDescent="0.25">
      <c r="A60" s="754"/>
      <c r="B60" s="752"/>
      <c r="C60" s="728"/>
      <c r="D60" s="730"/>
      <c r="E60" s="95" t="s">
        <v>81</v>
      </c>
      <c r="F60" s="95" t="s">
        <v>374</v>
      </c>
      <c r="G60" s="393">
        <v>21300</v>
      </c>
      <c r="H60" s="350">
        <v>4</v>
      </c>
      <c r="I60" s="351">
        <f t="shared" si="31"/>
        <v>5325</v>
      </c>
      <c r="J60" s="394">
        <v>5490.86</v>
      </c>
      <c r="K60" s="371">
        <v>7</v>
      </c>
      <c r="L60" s="353">
        <f t="shared" ref="L60:L73" si="46">J60/K60</f>
        <v>784.40857142857135</v>
      </c>
      <c r="M60" s="354">
        <f t="shared" si="45"/>
        <v>-4540.5914285714289</v>
      </c>
      <c r="N60" s="317">
        <v>21300</v>
      </c>
      <c r="O60" s="126">
        <f>H60</f>
        <v>4</v>
      </c>
      <c r="P60" s="127">
        <f t="shared" si="42"/>
        <v>5325</v>
      </c>
      <c r="Q60" s="131">
        <v>21300</v>
      </c>
      <c r="R60" s="129">
        <f>O60</f>
        <v>4</v>
      </c>
      <c r="S60" s="130"/>
    </row>
    <row r="61" spans="1:21" ht="30" x14ac:dyDescent="0.25">
      <c r="A61" s="754"/>
      <c r="B61" s="752"/>
      <c r="C61" s="728"/>
      <c r="D61" s="730"/>
      <c r="E61" s="199" t="s">
        <v>96</v>
      </c>
      <c r="F61" s="199" t="s">
        <v>97</v>
      </c>
      <c r="G61" s="245"/>
      <c r="H61" s="222"/>
      <c r="I61" s="223" t="e">
        <f t="shared" si="31"/>
        <v>#DIV/0!</v>
      </c>
      <c r="J61" s="246"/>
      <c r="K61" s="248"/>
      <c r="L61" s="247" t="e">
        <f t="shared" si="46"/>
        <v>#DIV/0!</v>
      </c>
      <c r="M61" s="326" t="e">
        <f t="shared" si="45"/>
        <v>#DIV/0!</v>
      </c>
      <c r="N61" s="246"/>
      <c r="O61" s="226"/>
      <c r="P61" s="227" t="e">
        <f t="shared" si="42"/>
        <v>#DIV/0!</v>
      </c>
      <c r="Q61" s="245"/>
      <c r="R61" s="226"/>
      <c r="S61" s="236" t="e">
        <f t="shared" si="35"/>
        <v>#DIV/0!</v>
      </c>
    </row>
    <row r="62" spans="1:21" ht="32.25" customHeight="1" x14ac:dyDescent="0.25">
      <c r="A62" s="754"/>
      <c r="B62" s="752"/>
      <c r="C62" s="725">
        <v>2</v>
      </c>
      <c r="D62" s="732" t="s">
        <v>46</v>
      </c>
      <c r="E62" s="199" t="s">
        <v>62</v>
      </c>
      <c r="F62" s="199" t="s">
        <v>61</v>
      </c>
      <c r="G62" s="245">
        <v>0</v>
      </c>
      <c r="H62" s="222">
        <f>$H$1</f>
        <v>2665</v>
      </c>
      <c r="I62" s="223">
        <f t="shared" si="31"/>
        <v>0</v>
      </c>
      <c r="J62" s="246"/>
      <c r="K62" s="222">
        <f t="shared" ref="K62" si="47">$K$1</f>
        <v>2670</v>
      </c>
      <c r="L62" s="247">
        <f t="shared" si="46"/>
        <v>0</v>
      </c>
      <c r="M62" s="326">
        <f t="shared" si="45"/>
        <v>0</v>
      </c>
      <c r="N62" s="246"/>
      <c r="O62" s="226">
        <f t="shared" ref="O62" si="48">$O$1</f>
        <v>2670</v>
      </c>
      <c r="P62" s="227">
        <f t="shared" si="42"/>
        <v>0</v>
      </c>
      <c r="Q62" s="245"/>
      <c r="R62" s="226">
        <f>$R$1</f>
        <v>2670</v>
      </c>
      <c r="S62" s="236">
        <f t="shared" si="35"/>
        <v>0</v>
      </c>
    </row>
    <row r="63" spans="1:21" ht="48" customHeight="1" x14ac:dyDescent="0.25">
      <c r="A63" s="754"/>
      <c r="B63" s="752"/>
      <c r="C63" s="725"/>
      <c r="D63" s="732"/>
      <c r="E63" s="199" t="s">
        <v>98</v>
      </c>
      <c r="F63" s="199" t="s">
        <v>100</v>
      </c>
      <c r="G63" s="245">
        <v>0</v>
      </c>
      <c r="H63" s="222">
        <v>0</v>
      </c>
      <c r="I63" s="223" t="e">
        <f t="shared" si="31"/>
        <v>#DIV/0!</v>
      </c>
      <c r="J63" s="246"/>
      <c r="K63" s="248"/>
      <c r="L63" s="247" t="e">
        <f t="shared" si="46"/>
        <v>#DIV/0!</v>
      </c>
      <c r="M63" s="326" t="e">
        <f t="shared" si="45"/>
        <v>#DIV/0!</v>
      </c>
      <c r="N63" s="246"/>
      <c r="O63" s="226"/>
      <c r="P63" s="227" t="e">
        <f t="shared" si="42"/>
        <v>#DIV/0!</v>
      </c>
      <c r="Q63" s="245"/>
      <c r="R63" s="226"/>
      <c r="S63" s="236" t="e">
        <f t="shared" si="35"/>
        <v>#DIV/0!</v>
      </c>
    </row>
    <row r="64" spans="1:21" ht="33.75" customHeight="1" x14ac:dyDescent="0.25">
      <c r="A64" s="754"/>
      <c r="B64" s="752"/>
      <c r="C64" s="728">
        <v>3</v>
      </c>
      <c r="D64" s="733" t="s">
        <v>47</v>
      </c>
      <c r="E64" s="95" t="s">
        <v>62</v>
      </c>
      <c r="F64" s="95" t="s">
        <v>61</v>
      </c>
      <c r="G64" s="355">
        <v>3000</v>
      </c>
      <c r="H64" s="350">
        <f>$H$1</f>
        <v>2665</v>
      </c>
      <c r="I64" s="351">
        <f t="shared" si="31"/>
        <v>1.125703564727955</v>
      </c>
      <c r="J64" s="356">
        <v>14384</v>
      </c>
      <c r="K64" s="350">
        <f t="shared" ref="K64" si="49">$K$1</f>
        <v>2670</v>
      </c>
      <c r="L64" s="353">
        <f t="shared" si="46"/>
        <v>5.3872659176029964</v>
      </c>
      <c r="M64" s="354">
        <f t="shared" si="45"/>
        <v>4.2615623528750417</v>
      </c>
      <c r="N64" s="316">
        <v>3000</v>
      </c>
      <c r="O64" s="126">
        <f t="shared" ref="O64" si="50">$O$1</f>
        <v>2670</v>
      </c>
      <c r="P64" s="127">
        <f t="shared" si="42"/>
        <v>1.1235955056179776</v>
      </c>
      <c r="Q64" s="128">
        <v>3000</v>
      </c>
      <c r="R64" s="129">
        <f>$R$1</f>
        <v>2670</v>
      </c>
      <c r="S64" s="130">
        <f t="shared" si="35"/>
        <v>1.1235955056179776</v>
      </c>
    </row>
    <row r="65" spans="1:21" ht="29.25" customHeight="1" x14ac:dyDescent="0.25">
      <c r="A65" s="754"/>
      <c r="B65" s="752"/>
      <c r="C65" s="728"/>
      <c r="D65" s="733"/>
      <c r="E65" s="199" t="s">
        <v>99</v>
      </c>
      <c r="F65" s="199" t="s">
        <v>101</v>
      </c>
      <c r="G65" s="245"/>
      <c r="H65" s="222"/>
      <c r="I65" s="223" t="e">
        <f t="shared" si="31"/>
        <v>#DIV/0!</v>
      </c>
      <c r="J65" s="246"/>
      <c r="K65" s="248"/>
      <c r="L65" s="247" t="e">
        <f t="shared" si="46"/>
        <v>#DIV/0!</v>
      </c>
      <c r="M65" s="326" t="e">
        <f t="shared" si="45"/>
        <v>#DIV/0!</v>
      </c>
      <c r="N65" s="249"/>
      <c r="O65" s="226"/>
      <c r="P65" s="227" t="e">
        <f t="shared" si="42"/>
        <v>#DIV/0!</v>
      </c>
      <c r="Q65" s="245"/>
      <c r="R65" s="226"/>
      <c r="S65" s="236" t="e">
        <f>Q65/R65</f>
        <v>#DIV/0!</v>
      </c>
    </row>
    <row r="66" spans="1:21" ht="27" customHeight="1" x14ac:dyDescent="0.25">
      <c r="A66" s="754"/>
      <c r="B66" s="752"/>
      <c r="C66" s="725">
        <v>4</v>
      </c>
      <c r="D66" s="726" t="s">
        <v>48</v>
      </c>
      <c r="E66" s="199" t="s">
        <v>62</v>
      </c>
      <c r="F66" s="199" t="s">
        <v>61</v>
      </c>
      <c r="G66" s="235"/>
      <c r="H66" s="222">
        <f>$H$1</f>
        <v>2665</v>
      </c>
      <c r="I66" s="223">
        <f t="shared" si="31"/>
        <v>0</v>
      </c>
      <c r="J66" s="249"/>
      <c r="K66" s="222">
        <f t="shared" ref="K66" si="51">$K$1</f>
        <v>2670</v>
      </c>
      <c r="L66" s="247">
        <f t="shared" si="46"/>
        <v>0</v>
      </c>
      <c r="M66" s="326">
        <f t="shared" si="45"/>
        <v>0</v>
      </c>
      <c r="N66" s="249"/>
      <c r="O66" s="226">
        <f t="shared" ref="O66" si="52">$O$1</f>
        <v>2670</v>
      </c>
      <c r="P66" s="227">
        <f t="shared" si="42"/>
        <v>0</v>
      </c>
      <c r="Q66" s="235"/>
      <c r="R66" s="226">
        <f>$R$1</f>
        <v>2670</v>
      </c>
      <c r="S66" s="236">
        <f t="shared" si="35"/>
        <v>0</v>
      </c>
    </row>
    <row r="67" spans="1:21" ht="30" x14ac:dyDescent="0.25">
      <c r="A67" s="754"/>
      <c r="B67" s="752"/>
      <c r="C67" s="725"/>
      <c r="D67" s="726"/>
      <c r="E67" s="199" t="s">
        <v>81</v>
      </c>
      <c r="F67" s="199" t="s">
        <v>102</v>
      </c>
      <c r="G67" s="245"/>
      <c r="H67" s="222"/>
      <c r="I67" s="223" t="e">
        <f t="shared" si="31"/>
        <v>#DIV/0!</v>
      </c>
      <c r="J67" s="246"/>
      <c r="K67" s="248"/>
      <c r="L67" s="247" t="e">
        <f t="shared" si="46"/>
        <v>#DIV/0!</v>
      </c>
      <c r="M67" s="326" t="e">
        <f t="shared" si="45"/>
        <v>#DIV/0!</v>
      </c>
      <c r="N67" s="249"/>
      <c r="O67" s="226"/>
      <c r="P67" s="227" t="e">
        <f t="shared" si="42"/>
        <v>#DIV/0!</v>
      </c>
      <c r="Q67" s="235"/>
      <c r="R67" s="226"/>
      <c r="S67" s="236" t="e">
        <f t="shared" si="35"/>
        <v>#DIV/0!</v>
      </c>
    </row>
    <row r="68" spans="1:21" ht="27" customHeight="1" x14ac:dyDescent="0.25">
      <c r="A68" s="754"/>
      <c r="B68" s="752"/>
      <c r="C68" s="725">
        <v>5</v>
      </c>
      <c r="D68" s="727" t="s">
        <v>358</v>
      </c>
      <c r="E68" s="199" t="s">
        <v>62</v>
      </c>
      <c r="F68" s="199" t="s">
        <v>61</v>
      </c>
      <c r="G68" s="235"/>
      <c r="H68" s="222">
        <f>$H$1</f>
        <v>2665</v>
      </c>
      <c r="I68" s="223">
        <f t="shared" si="31"/>
        <v>0</v>
      </c>
      <c r="J68" s="249"/>
      <c r="K68" s="222">
        <f t="shared" ref="K68" si="53">$K$1</f>
        <v>2670</v>
      </c>
      <c r="L68" s="247">
        <f t="shared" si="46"/>
        <v>0</v>
      </c>
      <c r="M68" s="326">
        <f t="shared" si="45"/>
        <v>0</v>
      </c>
      <c r="N68" s="249"/>
      <c r="O68" s="226">
        <f t="shared" ref="O68" si="54">$O$1</f>
        <v>2670</v>
      </c>
      <c r="P68" s="227">
        <f t="shared" si="42"/>
        <v>0</v>
      </c>
      <c r="Q68" s="235"/>
      <c r="R68" s="226">
        <f>$R$1</f>
        <v>2670</v>
      </c>
      <c r="S68" s="236">
        <f t="shared" si="35"/>
        <v>0</v>
      </c>
    </row>
    <row r="69" spans="1:21" ht="30" x14ac:dyDescent="0.25">
      <c r="A69" s="754"/>
      <c r="B69" s="752"/>
      <c r="C69" s="725"/>
      <c r="D69" s="727"/>
      <c r="E69" s="199" t="s">
        <v>112</v>
      </c>
      <c r="F69" s="199" t="s">
        <v>113</v>
      </c>
      <c r="G69" s="235"/>
      <c r="H69" s="222"/>
      <c r="I69" s="223" t="e">
        <f t="shared" si="31"/>
        <v>#DIV/0!</v>
      </c>
      <c r="J69" s="249"/>
      <c r="K69" s="250"/>
      <c r="L69" s="247" t="e">
        <f t="shared" si="46"/>
        <v>#DIV/0!</v>
      </c>
      <c r="M69" s="326" t="e">
        <f t="shared" si="45"/>
        <v>#DIV/0!</v>
      </c>
      <c r="N69" s="246"/>
      <c r="O69" s="226"/>
      <c r="P69" s="227" t="e">
        <f t="shared" si="42"/>
        <v>#DIV/0!</v>
      </c>
      <c r="Q69" s="235"/>
      <c r="R69" s="226"/>
      <c r="S69" s="236" t="e">
        <f t="shared" si="35"/>
        <v>#DIV/0!</v>
      </c>
    </row>
    <row r="70" spans="1:21" ht="28.5" customHeight="1" x14ac:dyDescent="0.25">
      <c r="A70" s="754"/>
      <c r="B70" s="752"/>
      <c r="C70" s="99">
        <v>7</v>
      </c>
      <c r="D70" s="95" t="s">
        <v>50</v>
      </c>
      <c r="E70" s="95" t="s">
        <v>62</v>
      </c>
      <c r="F70" s="95" t="s">
        <v>61</v>
      </c>
      <c r="G70" s="355">
        <v>159200</v>
      </c>
      <c r="H70" s="350">
        <f>$H$1</f>
        <v>2665</v>
      </c>
      <c r="I70" s="351">
        <f t="shared" si="31"/>
        <v>59.737335834896811</v>
      </c>
      <c r="J70" s="356">
        <v>145952.6</v>
      </c>
      <c r="K70" s="350">
        <f t="shared" ref="K70:K72" si="55">$K$1</f>
        <v>2670</v>
      </c>
      <c r="L70" s="353">
        <f t="shared" si="46"/>
        <v>54.663895131086143</v>
      </c>
      <c r="M70" s="354">
        <f t="shared" si="45"/>
        <v>-5.0734407038106681</v>
      </c>
      <c r="N70" s="316">
        <v>159200</v>
      </c>
      <c r="O70" s="126">
        <f t="shared" ref="O70:O72" si="56">$O$1</f>
        <v>2670</v>
      </c>
      <c r="P70" s="127">
        <f t="shared" si="42"/>
        <v>59.625468164794007</v>
      </c>
      <c r="Q70" s="128">
        <v>159200</v>
      </c>
      <c r="R70" s="129">
        <f>$R$1</f>
        <v>2670</v>
      </c>
      <c r="S70" s="130">
        <f t="shared" si="35"/>
        <v>59.625468164794007</v>
      </c>
    </row>
    <row r="71" spans="1:21" ht="28.5" customHeight="1" x14ac:dyDescent="0.25">
      <c r="A71" s="754"/>
      <c r="B71" s="752"/>
      <c r="C71" s="202">
        <v>8</v>
      </c>
      <c r="D71" s="199" t="s">
        <v>51</v>
      </c>
      <c r="E71" s="199" t="s">
        <v>62</v>
      </c>
      <c r="F71" s="199" t="s">
        <v>61</v>
      </c>
      <c r="G71" s="235">
        <v>0</v>
      </c>
      <c r="H71" s="222">
        <f>$H$1</f>
        <v>2665</v>
      </c>
      <c r="I71" s="223">
        <f t="shared" si="31"/>
        <v>0</v>
      </c>
      <c r="J71" s="249"/>
      <c r="K71" s="222">
        <f t="shared" si="55"/>
        <v>2670</v>
      </c>
      <c r="L71" s="247">
        <f t="shared" si="46"/>
        <v>0</v>
      </c>
      <c r="M71" s="326">
        <f t="shared" si="45"/>
        <v>0</v>
      </c>
      <c r="N71" s="249"/>
      <c r="O71" s="226">
        <f t="shared" si="56"/>
        <v>2670</v>
      </c>
      <c r="P71" s="227">
        <f t="shared" si="42"/>
        <v>0</v>
      </c>
      <c r="Q71" s="235"/>
      <c r="R71" s="226">
        <f>$R$1</f>
        <v>2670</v>
      </c>
      <c r="S71" s="236">
        <f t="shared" si="35"/>
        <v>0</v>
      </c>
    </row>
    <row r="72" spans="1:21" ht="34.5" customHeight="1" x14ac:dyDescent="0.25">
      <c r="A72" s="754"/>
      <c r="B72" s="752"/>
      <c r="C72" s="728">
        <v>9</v>
      </c>
      <c r="D72" s="730" t="s">
        <v>52</v>
      </c>
      <c r="E72" s="95" t="s">
        <v>62</v>
      </c>
      <c r="F72" s="95" t="s">
        <v>61</v>
      </c>
      <c r="G72" s="355">
        <v>23341</v>
      </c>
      <c r="H72" s="350">
        <f>$H$1</f>
        <v>2665</v>
      </c>
      <c r="I72" s="351">
        <f t="shared" si="31"/>
        <v>8.7583489681050661</v>
      </c>
      <c r="J72" s="356">
        <v>16554.810000000001</v>
      </c>
      <c r="K72" s="350">
        <f t="shared" si="55"/>
        <v>2670</v>
      </c>
      <c r="L72" s="353">
        <f t="shared" si="46"/>
        <v>6.2003033707865169</v>
      </c>
      <c r="M72" s="354">
        <f t="shared" si="45"/>
        <v>-2.5580455973185492</v>
      </c>
      <c r="N72" s="316">
        <v>23641</v>
      </c>
      <c r="O72" s="126">
        <f t="shared" si="56"/>
        <v>2670</v>
      </c>
      <c r="P72" s="127">
        <f t="shared" si="42"/>
        <v>8.8543071161048683</v>
      </c>
      <c r="Q72" s="128">
        <v>23641</v>
      </c>
      <c r="R72" s="129">
        <f>$R$1</f>
        <v>2670</v>
      </c>
      <c r="S72" s="130">
        <f t="shared" si="35"/>
        <v>8.8543071161048683</v>
      </c>
    </row>
    <row r="73" spans="1:21" ht="45.75" thickBot="1" x14ac:dyDescent="0.3">
      <c r="A73" s="746"/>
      <c r="B73" s="748"/>
      <c r="C73" s="729"/>
      <c r="D73" s="731"/>
      <c r="E73" s="103" t="s">
        <v>103</v>
      </c>
      <c r="F73" s="103" t="s">
        <v>104</v>
      </c>
      <c r="G73" s="395">
        <v>26000</v>
      </c>
      <c r="H73" s="396">
        <v>23341</v>
      </c>
      <c r="I73" s="397">
        <f t="shared" si="31"/>
        <v>1.1139197120945974</v>
      </c>
      <c r="J73" s="398">
        <v>39184</v>
      </c>
      <c r="K73" s="396">
        <v>16554.810000000001</v>
      </c>
      <c r="L73" s="399">
        <f t="shared" si="46"/>
        <v>2.3669253830155705</v>
      </c>
      <c r="M73" s="400">
        <f>L73-I73</f>
        <v>1.2530056709209731</v>
      </c>
      <c r="N73" s="318">
        <v>26000</v>
      </c>
      <c r="O73" s="133">
        <v>22534</v>
      </c>
      <c r="P73" s="169">
        <f t="shared" si="42"/>
        <v>1.153812017395935</v>
      </c>
      <c r="Q73" s="134">
        <v>26000</v>
      </c>
      <c r="R73" s="135">
        <v>22534</v>
      </c>
      <c r="S73" s="136">
        <f t="shared" si="35"/>
        <v>1.153812017395935</v>
      </c>
    </row>
    <row r="74" spans="1:21" ht="15.75" thickBot="1" x14ac:dyDescent="0.3">
      <c r="A74" s="137"/>
      <c r="B74" s="137"/>
      <c r="C74" s="78"/>
      <c r="D74" s="137"/>
      <c r="E74" s="151"/>
      <c r="F74" s="138"/>
      <c r="G74" s="170"/>
      <c r="H74" s="171"/>
      <c r="I74" s="172"/>
      <c r="J74" s="172"/>
      <c r="K74" s="172"/>
      <c r="L74" s="171"/>
      <c r="M74" s="172"/>
      <c r="N74" s="170"/>
      <c r="O74" s="173"/>
      <c r="P74" s="174"/>
      <c r="Q74" s="175"/>
      <c r="R74" s="173"/>
      <c r="S74" s="174"/>
    </row>
    <row r="75" spans="1:21" ht="39" customHeight="1" thickBot="1" x14ac:dyDescent="0.3">
      <c r="A75" s="83">
        <v>13</v>
      </c>
      <c r="B75" s="82" t="s">
        <v>345</v>
      </c>
      <c r="C75" s="208">
        <v>7</v>
      </c>
      <c r="D75" s="209" t="s">
        <v>346</v>
      </c>
      <c r="E75" s="209" t="s">
        <v>62</v>
      </c>
      <c r="F75" s="209" t="s">
        <v>61</v>
      </c>
      <c r="G75" s="251">
        <v>0</v>
      </c>
      <c r="H75" s="252">
        <f>$H$1</f>
        <v>2665</v>
      </c>
      <c r="I75" s="253">
        <f>G75/H75</f>
        <v>0</v>
      </c>
      <c r="J75" s="254"/>
      <c r="K75" s="252">
        <f t="shared" ref="K75" si="57">$K$1</f>
        <v>2670</v>
      </c>
      <c r="L75" s="255">
        <f>J75/K75</f>
        <v>0</v>
      </c>
      <c r="M75" s="333">
        <f>L75-I75</f>
        <v>0</v>
      </c>
      <c r="N75" s="332"/>
      <c r="O75" s="256">
        <f t="shared" ref="O75" si="58">$O$1</f>
        <v>2670</v>
      </c>
      <c r="P75" s="257">
        <f>N75/O75</f>
        <v>0</v>
      </c>
      <c r="Q75" s="251"/>
      <c r="R75" s="256">
        <f>$R$1</f>
        <v>2670</v>
      </c>
      <c r="S75" s="258">
        <f>Q75/R75</f>
        <v>0</v>
      </c>
    </row>
    <row r="76" spans="1:21" s="137" customFormat="1" ht="15.75" thickBot="1" x14ac:dyDescent="0.3">
      <c r="C76" s="78"/>
      <c r="E76" s="151"/>
      <c r="F76" s="138"/>
      <c r="G76" s="139"/>
      <c r="H76" s="140"/>
      <c r="I76" s="141"/>
      <c r="J76" s="141"/>
      <c r="K76" s="141"/>
      <c r="L76" s="140"/>
      <c r="M76" s="141"/>
      <c r="N76" s="139"/>
      <c r="P76" s="150"/>
      <c r="Q76" s="149"/>
      <c r="S76" s="150"/>
      <c r="U76" s="427"/>
    </row>
    <row r="77" spans="1:21" ht="32.25" customHeight="1" x14ac:dyDescent="0.25">
      <c r="A77" s="745">
        <v>14</v>
      </c>
      <c r="B77" s="747" t="s">
        <v>12</v>
      </c>
      <c r="C77" s="100">
        <v>2</v>
      </c>
      <c r="D77" s="120" t="s">
        <v>53</v>
      </c>
      <c r="E77" s="98" t="s">
        <v>62</v>
      </c>
      <c r="F77" s="98" t="s">
        <v>61</v>
      </c>
      <c r="G77" s="401">
        <v>1680</v>
      </c>
      <c r="H77" s="344">
        <f>$H$1</f>
        <v>2665</v>
      </c>
      <c r="I77" s="345">
        <f t="shared" si="31"/>
        <v>0.6303939962476548</v>
      </c>
      <c r="J77" s="402">
        <v>1147.7</v>
      </c>
      <c r="K77" s="344">
        <f t="shared" ref="K77:K78" si="59">$K$1</f>
        <v>2670</v>
      </c>
      <c r="L77" s="403">
        <f t="shared" ref="L77:L78" si="60">J77/K77</f>
        <v>0.42985018726591762</v>
      </c>
      <c r="M77" s="348">
        <f t="shared" ref="M77:M91" si="61">L77-I77</f>
        <v>-0.20054380898173718</v>
      </c>
      <c r="N77" s="308">
        <v>1680</v>
      </c>
      <c r="O77" s="121">
        <f t="shared" ref="O77:O78" si="62">$O$1</f>
        <v>2670</v>
      </c>
      <c r="P77" s="122">
        <f t="shared" ref="P77:P78" si="63">N77/O77</f>
        <v>0.6292134831460674</v>
      </c>
      <c r="Q77" s="123">
        <v>1680</v>
      </c>
      <c r="R77" s="124">
        <f>$R$1</f>
        <v>2670</v>
      </c>
      <c r="S77" s="125">
        <f t="shared" si="35"/>
        <v>0.6292134831460674</v>
      </c>
    </row>
    <row r="78" spans="1:21" ht="30" x14ac:dyDescent="0.25">
      <c r="A78" s="754"/>
      <c r="B78" s="752"/>
      <c r="C78" s="728">
        <v>4</v>
      </c>
      <c r="D78" s="723" t="s">
        <v>54</v>
      </c>
      <c r="E78" s="95" t="s">
        <v>62</v>
      </c>
      <c r="F78" s="95" t="s">
        <v>61</v>
      </c>
      <c r="G78" s="355">
        <v>3600</v>
      </c>
      <c r="H78" s="350">
        <f>$H$1</f>
        <v>2665</v>
      </c>
      <c r="I78" s="351">
        <f t="shared" si="31"/>
        <v>1.3508442776735459</v>
      </c>
      <c r="J78" s="356">
        <v>2869.61</v>
      </c>
      <c r="K78" s="350">
        <f t="shared" si="59"/>
        <v>2670</v>
      </c>
      <c r="L78" s="359">
        <f t="shared" si="60"/>
        <v>1.0747602996254682</v>
      </c>
      <c r="M78" s="354">
        <f t="shared" si="61"/>
        <v>-0.27608397804807772</v>
      </c>
      <c r="N78" s="309">
        <v>3600</v>
      </c>
      <c r="O78" s="126">
        <f t="shared" si="62"/>
        <v>2670</v>
      </c>
      <c r="P78" s="127">
        <f t="shared" si="63"/>
        <v>1.348314606741573</v>
      </c>
      <c r="Q78" s="131">
        <v>3600</v>
      </c>
      <c r="R78" s="129">
        <f>$R$1</f>
        <v>2670</v>
      </c>
      <c r="S78" s="130">
        <f t="shared" si="35"/>
        <v>1.348314606741573</v>
      </c>
    </row>
    <row r="79" spans="1:21" ht="30.75" thickBot="1" x14ac:dyDescent="0.3">
      <c r="A79" s="746"/>
      <c r="B79" s="748"/>
      <c r="C79" s="729"/>
      <c r="D79" s="724"/>
      <c r="E79" s="201" t="s">
        <v>105</v>
      </c>
      <c r="F79" s="201" t="s">
        <v>106</v>
      </c>
      <c r="G79" s="259">
        <v>0</v>
      </c>
      <c r="H79" s="260"/>
      <c r="I79" s="261"/>
      <c r="J79" s="262"/>
      <c r="K79" s="260"/>
      <c r="L79" s="260"/>
      <c r="M79" s="327"/>
      <c r="N79" s="334"/>
      <c r="O79" s="219"/>
      <c r="P79" s="233">
        <v>344</v>
      </c>
      <c r="Q79" s="218"/>
      <c r="R79" s="219"/>
      <c r="S79" s="220"/>
    </row>
    <row r="80" spans="1:21" s="137" customFormat="1" ht="15.75" thickBot="1" x14ac:dyDescent="0.3">
      <c r="C80" s="78"/>
      <c r="E80" s="151"/>
      <c r="F80" s="138"/>
      <c r="G80" s="139"/>
      <c r="H80" s="140"/>
      <c r="I80" s="141"/>
      <c r="J80" s="141"/>
      <c r="K80" s="141"/>
      <c r="L80" s="140"/>
      <c r="M80" s="141"/>
      <c r="N80" s="139"/>
      <c r="P80" s="150"/>
      <c r="Q80" s="149"/>
      <c r="S80" s="150"/>
      <c r="U80" s="427"/>
    </row>
    <row r="81" spans="1:21" ht="33.75" customHeight="1" x14ac:dyDescent="0.25">
      <c r="A81" s="745">
        <v>15</v>
      </c>
      <c r="B81" s="747" t="s">
        <v>13</v>
      </c>
      <c r="C81" s="100">
        <v>1</v>
      </c>
      <c r="D81" s="98" t="s">
        <v>55</v>
      </c>
      <c r="E81" s="98" t="s">
        <v>62</v>
      </c>
      <c r="F81" s="98" t="s">
        <v>61</v>
      </c>
      <c r="G81" s="401">
        <v>0</v>
      </c>
      <c r="H81" s="344">
        <f>$H$1</f>
        <v>2665</v>
      </c>
      <c r="I81" s="345">
        <f t="shared" si="31"/>
        <v>0</v>
      </c>
      <c r="J81" s="402">
        <v>0</v>
      </c>
      <c r="K81" s="344">
        <f t="shared" ref="K81:K82" si="64">$K$1</f>
        <v>2670</v>
      </c>
      <c r="L81" s="403">
        <f t="shared" ref="L81" si="65">J81/K81</f>
        <v>0</v>
      </c>
      <c r="M81" s="348">
        <f t="shared" si="61"/>
        <v>0</v>
      </c>
      <c r="N81" s="308">
        <v>0</v>
      </c>
      <c r="O81" s="121">
        <f t="shared" ref="O81:O91" si="66">$O$1</f>
        <v>2670</v>
      </c>
      <c r="P81" s="122">
        <f t="shared" ref="P81" si="67">N81/O81</f>
        <v>0</v>
      </c>
      <c r="Q81" s="123">
        <v>0</v>
      </c>
      <c r="R81" s="124">
        <f>$R$1</f>
        <v>2670</v>
      </c>
      <c r="S81" s="125">
        <f t="shared" si="35"/>
        <v>0</v>
      </c>
    </row>
    <row r="82" spans="1:21" ht="37.5" customHeight="1" thickBot="1" x14ac:dyDescent="0.3">
      <c r="A82" s="746"/>
      <c r="B82" s="748"/>
      <c r="C82" s="204">
        <v>3</v>
      </c>
      <c r="D82" s="201" t="s">
        <v>347</v>
      </c>
      <c r="E82" s="201" t="s">
        <v>62</v>
      </c>
      <c r="F82" s="201" t="s">
        <v>61</v>
      </c>
      <c r="G82" s="259">
        <v>0</v>
      </c>
      <c r="H82" s="213">
        <f>$H$1</f>
        <v>2665</v>
      </c>
      <c r="I82" s="230">
        <f>G82/H82</f>
        <v>0</v>
      </c>
      <c r="J82" s="262"/>
      <c r="K82" s="213">
        <f t="shared" si="64"/>
        <v>2670</v>
      </c>
      <c r="L82" s="263">
        <f>J82/K82</f>
        <v>0</v>
      </c>
      <c r="M82" s="327">
        <f t="shared" si="61"/>
        <v>0</v>
      </c>
      <c r="N82" s="231"/>
      <c r="O82" s="219">
        <f t="shared" si="66"/>
        <v>2670</v>
      </c>
      <c r="P82" s="233">
        <f>N82/O82</f>
        <v>0</v>
      </c>
      <c r="Q82" s="259"/>
      <c r="R82" s="219">
        <f>$R$1</f>
        <v>2670</v>
      </c>
      <c r="S82" s="220">
        <f>Q82/R82</f>
        <v>0</v>
      </c>
    </row>
    <row r="83" spans="1:21" s="137" customFormat="1" ht="15.75" thickBot="1" x14ac:dyDescent="0.3">
      <c r="C83" s="78"/>
      <c r="D83" s="181"/>
      <c r="E83" s="138"/>
      <c r="F83" s="138"/>
      <c r="G83" s="139"/>
      <c r="H83" s="140"/>
      <c r="I83" s="141"/>
      <c r="J83" s="139"/>
      <c r="K83" s="140"/>
      <c r="L83" s="141"/>
      <c r="M83" s="141"/>
      <c r="N83" s="139"/>
      <c r="P83" s="150"/>
      <c r="Q83" s="149"/>
      <c r="S83" s="150"/>
      <c r="U83" s="427"/>
    </row>
    <row r="84" spans="1:21" ht="63.75" customHeight="1" thickBot="1" x14ac:dyDescent="0.3">
      <c r="A84" s="81">
        <v>16</v>
      </c>
      <c r="B84" s="82" t="s">
        <v>14</v>
      </c>
      <c r="C84" s="208">
        <v>1</v>
      </c>
      <c r="D84" s="209" t="s">
        <v>56</v>
      </c>
      <c r="E84" s="209" t="s">
        <v>62</v>
      </c>
      <c r="F84" s="209" t="s">
        <v>61</v>
      </c>
      <c r="G84" s="264">
        <v>0</v>
      </c>
      <c r="H84" s="252">
        <f>$H$1</f>
        <v>2665</v>
      </c>
      <c r="I84" s="265">
        <f t="shared" si="31"/>
        <v>0</v>
      </c>
      <c r="J84" s="266"/>
      <c r="K84" s="252">
        <f t="shared" ref="K84" si="68">$K$1</f>
        <v>2670</v>
      </c>
      <c r="L84" s="255">
        <f t="shared" ref="L84" si="69">J84/K84</f>
        <v>0</v>
      </c>
      <c r="M84" s="333">
        <f t="shared" si="61"/>
        <v>0</v>
      </c>
      <c r="N84" s="332"/>
      <c r="O84" s="256">
        <f t="shared" si="66"/>
        <v>2670</v>
      </c>
      <c r="P84" s="257">
        <f t="shared" ref="P84" si="70">N84/O84</f>
        <v>0</v>
      </c>
      <c r="Q84" s="264"/>
      <c r="R84" s="256">
        <f>$R$1</f>
        <v>2670</v>
      </c>
      <c r="S84" s="258">
        <f t="shared" si="35"/>
        <v>0</v>
      </c>
    </row>
    <row r="85" spans="1:21" s="137" customFormat="1" ht="15.75" thickBot="1" x14ac:dyDescent="0.3">
      <c r="C85" s="78"/>
      <c r="E85" s="138"/>
      <c r="F85" s="138"/>
      <c r="G85" s="149"/>
      <c r="H85" s="140"/>
      <c r="I85" s="141"/>
      <c r="J85" s="182"/>
      <c r="K85" s="141"/>
      <c r="L85" s="182"/>
      <c r="M85" s="141"/>
      <c r="N85" s="149"/>
      <c r="P85" s="150"/>
      <c r="Q85" s="149"/>
      <c r="S85" s="148"/>
      <c r="U85" s="427"/>
    </row>
    <row r="86" spans="1:21" ht="30.75" thickBot="1" x14ac:dyDescent="0.3">
      <c r="A86" s="83">
        <v>19</v>
      </c>
      <c r="B86" s="82" t="s">
        <v>15</v>
      </c>
      <c r="C86" s="208">
        <v>1</v>
      </c>
      <c r="D86" s="209" t="s">
        <v>57</v>
      </c>
      <c r="E86" s="209" t="s">
        <v>62</v>
      </c>
      <c r="F86" s="209" t="s">
        <v>61</v>
      </c>
      <c r="G86" s="264">
        <v>0</v>
      </c>
      <c r="H86" s="252">
        <f>$H$1</f>
        <v>2665</v>
      </c>
      <c r="I86" s="267">
        <f>G86/H86</f>
        <v>0</v>
      </c>
      <c r="J86" s="268"/>
      <c r="K86" s="252">
        <f t="shared" ref="K86" si="71">$K$1</f>
        <v>2670</v>
      </c>
      <c r="L86" s="255">
        <f>J86/K86</f>
        <v>0</v>
      </c>
      <c r="M86" s="335">
        <f t="shared" si="61"/>
        <v>0</v>
      </c>
      <c r="N86" s="336"/>
      <c r="O86" s="256">
        <f t="shared" si="66"/>
        <v>2670</v>
      </c>
      <c r="P86" s="257">
        <f>N86/O86</f>
        <v>0</v>
      </c>
      <c r="Q86" s="264"/>
      <c r="R86" s="256">
        <f>$R$1</f>
        <v>2670</v>
      </c>
      <c r="S86" s="258">
        <f t="shared" si="35"/>
        <v>0</v>
      </c>
    </row>
    <row r="87" spans="1:21" ht="15.75" thickBot="1" x14ac:dyDescent="0.3">
      <c r="E87" s="183"/>
      <c r="F87" s="183"/>
      <c r="G87" s="184"/>
      <c r="H87" s="185"/>
      <c r="I87" s="186"/>
      <c r="J87" s="184"/>
      <c r="K87" s="186"/>
      <c r="L87" s="184"/>
      <c r="M87" s="185"/>
      <c r="N87" s="187"/>
      <c r="Q87" s="187"/>
    </row>
    <row r="88" spans="1:21" ht="41.25" customHeight="1" thickBot="1" x14ac:dyDescent="0.3">
      <c r="A88" s="81">
        <v>20</v>
      </c>
      <c r="B88" s="82" t="s">
        <v>348</v>
      </c>
      <c r="C88" s="79" t="s">
        <v>355</v>
      </c>
      <c r="D88" s="176" t="s">
        <v>356</v>
      </c>
      <c r="E88" s="176" t="s">
        <v>62</v>
      </c>
      <c r="F88" s="176" t="s">
        <v>61</v>
      </c>
      <c r="G88" s="404">
        <v>86470.24</v>
      </c>
      <c r="H88" s="405">
        <f>$H$1</f>
        <v>2665</v>
      </c>
      <c r="I88" s="406">
        <f>G88/H88</f>
        <v>32.446619136960599</v>
      </c>
      <c r="J88" s="407">
        <v>78814.240000000005</v>
      </c>
      <c r="K88" s="405">
        <f t="shared" ref="K88" si="72">$K$1</f>
        <v>2670</v>
      </c>
      <c r="L88" s="408">
        <f>J88/K88</f>
        <v>29.518441947565545</v>
      </c>
      <c r="M88" s="409">
        <f t="shared" si="61"/>
        <v>-2.9281771893950541</v>
      </c>
      <c r="N88" s="337">
        <v>106414</v>
      </c>
      <c r="O88" s="177">
        <f t="shared" si="66"/>
        <v>2670</v>
      </c>
      <c r="P88" s="178">
        <f>N88/O88</f>
        <v>39.855430711610488</v>
      </c>
      <c r="Q88" s="188">
        <v>88429</v>
      </c>
      <c r="R88" s="179">
        <f>$R$1</f>
        <v>2670</v>
      </c>
      <c r="S88" s="180">
        <f>Q88/R88</f>
        <v>33.119475655430712</v>
      </c>
    </row>
    <row r="89" spans="1:21" ht="15.75" thickBot="1" x14ac:dyDescent="0.3">
      <c r="E89" s="183"/>
      <c r="F89" s="183"/>
      <c r="G89" s="184"/>
      <c r="H89" s="185"/>
      <c r="I89" s="186"/>
      <c r="J89" s="184"/>
      <c r="K89" s="186"/>
      <c r="L89" s="184"/>
      <c r="M89" s="185"/>
      <c r="N89" s="187"/>
      <c r="Q89" s="187"/>
    </row>
    <row r="90" spans="1:21" ht="45" x14ac:dyDescent="0.25">
      <c r="A90" s="741">
        <v>50</v>
      </c>
      <c r="B90" s="743" t="s">
        <v>349</v>
      </c>
      <c r="C90" s="100">
        <v>1</v>
      </c>
      <c r="D90" s="98" t="s">
        <v>350</v>
      </c>
      <c r="E90" s="98" t="s">
        <v>62</v>
      </c>
      <c r="F90" s="98" t="s">
        <v>61</v>
      </c>
      <c r="G90" s="410">
        <v>15962</v>
      </c>
      <c r="H90" s="344">
        <f>$H$1</f>
        <v>2665</v>
      </c>
      <c r="I90" s="411">
        <f>G90/H90</f>
        <v>5.9894934333958725</v>
      </c>
      <c r="J90" s="412">
        <v>15959.68</v>
      </c>
      <c r="K90" s="344">
        <f t="shared" ref="K90:K91" si="73">$K$1</f>
        <v>2670</v>
      </c>
      <c r="L90" s="347">
        <f>J90/K90</f>
        <v>5.9774082397003747</v>
      </c>
      <c r="M90" s="348">
        <f t="shared" si="61"/>
        <v>-1.2085193695497765E-2</v>
      </c>
      <c r="N90" s="328">
        <v>14865</v>
      </c>
      <c r="O90" s="121">
        <f t="shared" si="66"/>
        <v>2670</v>
      </c>
      <c r="P90" s="122">
        <f>N90/O90</f>
        <v>5.5674157303370784</v>
      </c>
      <c r="Q90" s="189">
        <v>13719</v>
      </c>
      <c r="R90" s="124">
        <f>$R$1</f>
        <v>2670</v>
      </c>
      <c r="S90" s="125">
        <f>Q90/R90</f>
        <v>5.1382022471910114</v>
      </c>
    </row>
    <row r="91" spans="1:21" ht="45.75" thickBot="1" x14ac:dyDescent="0.3">
      <c r="A91" s="742"/>
      <c r="B91" s="744"/>
      <c r="C91" s="92">
        <v>2</v>
      </c>
      <c r="D91" s="157" t="s">
        <v>351</v>
      </c>
      <c r="E91" s="157" t="s">
        <v>62</v>
      </c>
      <c r="F91" s="157" t="s">
        <v>61</v>
      </c>
      <c r="G91" s="413">
        <v>19000</v>
      </c>
      <c r="H91" s="382">
        <f>$H$1</f>
        <v>2665</v>
      </c>
      <c r="I91" s="414">
        <f>G91/H91</f>
        <v>7.1294559099437151</v>
      </c>
      <c r="J91" s="415">
        <v>18999.88</v>
      </c>
      <c r="K91" s="364">
        <f t="shared" si="73"/>
        <v>2670</v>
      </c>
      <c r="L91" s="416">
        <f>J91/K91</f>
        <v>7.1160599250936336</v>
      </c>
      <c r="M91" s="386">
        <f t="shared" si="61"/>
        <v>-1.3395984850081533E-2</v>
      </c>
      <c r="N91" s="190">
        <v>20096</v>
      </c>
      <c r="O91" s="132">
        <f t="shared" si="66"/>
        <v>2670</v>
      </c>
      <c r="P91" s="191">
        <f>N91/O91</f>
        <v>7.5265917602996257</v>
      </c>
      <c r="Q91" s="192">
        <v>20232</v>
      </c>
      <c r="R91" s="161">
        <f>$R$1</f>
        <v>2670</v>
      </c>
      <c r="S91" s="162">
        <f>Q91/R91</f>
        <v>7.5775280898876405</v>
      </c>
    </row>
    <row r="92" spans="1:21" x14ac:dyDescent="0.25">
      <c r="G92" s="185"/>
      <c r="H92" s="185"/>
      <c r="I92" s="185"/>
      <c r="J92" s="185"/>
      <c r="K92" s="185"/>
      <c r="L92" s="185"/>
      <c r="M92" s="185"/>
    </row>
    <row r="93" spans="1:21" x14ac:dyDescent="0.25">
      <c r="G93" s="193"/>
      <c r="H93" s="185"/>
      <c r="I93" s="185"/>
      <c r="J93" s="185"/>
      <c r="K93" s="185"/>
      <c r="L93" s="185"/>
      <c r="M93" s="185"/>
      <c r="N93" s="193"/>
      <c r="Q93" s="193"/>
    </row>
    <row r="94" spans="1:21" x14ac:dyDescent="0.25">
      <c r="F94" s="194"/>
      <c r="G94" s="193"/>
      <c r="H94" s="193"/>
      <c r="I94" s="193"/>
      <c r="J94" s="193"/>
      <c r="K94" s="193"/>
      <c r="L94" s="193"/>
      <c r="M94" s="193"/>
      <c r="N94" s="193"/>
      <c r="O94" s="195"/>
      <c r="P94" s="195"/>
      <c r="Q94" s="193"/>
      <c r="R94" s="195"/>
      <c r="S94" s="195"/>
    </row>
    <row r="95" spans="1:21" x14ac:dyDescent="0.25">
      <c r="N95" s="197"/>
      <c r="O95" s="197"/>
      <c r="P95" s="197"/>
      <c r="Q95" s="197"/>
    </row>
    <row r="96" spans="1:21" x14ac:dyDescent="0.25">
      <c r="G96" s="198"/>
    </row>
  </sheetData>
  <customSheetViews>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3"/>
      <headerFooter alignWithMargins="0"/>
    </customSheetView>
  </customSheetViews>
  <mergeCells count="69">
    <mergeCell ref="A2:B2"/>
    <mergeCell ref="B3:B16"/>
    <mergeCell ref="A3:A16"/>
    <mergeCell ref="A18:A22"/>
    <mergeCell ref="B18:B22"/>
    <mergeCell ref="A45:A52"/>
    <mergeCell ref="B45:B52"/>
    <mergeCell ref="A54:A57"/>
    <mergeCell ref="B54:B57"/>
    <mergeCell ref="A24:A31"/>
    <mergeCell ref="B24:B31"/>
    <mergeCell ref="A33:A34"/>
    <mergeCell ref="B33:B34"/>
    <mergeCell ref="D11:D12"/>
    <mergeCell ref="D13:D14"/>
    <mergeCell ref="D24:D25"/>
    <mergeCell ref="D26:D27"/>
    <mergeCell ref="D15:D16"/>
    <mergeCell ref="D18:D20"/>
    <mergeCell ref="C11:C12"/>
    <mergeCell ref="C13:C14"/>
    <mergeCell ref="C24:C25"/>
    <mergeCell ref="C26:C27"/>
    <mergeCell ref="C15:C16"/>
    <mergeCell ref="C18:C20"/>
    <mergeCell ref="C21:C22"/>
    <mergeCell ref="C6:C7"/>
    <mergeCell ref="D6:D7"/>
    <mergeCell ref="C8:C9"/>
    <mergeCell ref="D8:D9"/>
    <mergeCell ref="A90:A91"/>
    <mergeCell ref="B90:B91"/>
    <mergeCell ref="A36:A37"/>
    <mergeCell ref="B36:B37"/>
    <mergeCell ref="A39:A43"/>
    <mergeCell ref="B39:B43"/>
    <mergeCell ref="A59:A73"/>
    <mergeCell ref="B59:B73"/>
    <mergeCell ref="A77:A79"/>
    <mergeCell ref="B77:B79"/>
    <mergeCell ref="B81:B82"/>
    <mergeCell ref="A81:A82"/>
    <mergeCell ref="C39:C41"/>
    <mergeCell ref="D39:D41"/>
    <mergeCell ref="C42:C43"/>
    <mergeCell ref="D42:D43"/>
    <mergeCell ref="D21:D22"/>
    <mergeCell ref="C29:C31"/>
    <mergeCell ref="D29:D31"/>
    <mergeCell ref="D62:D63"/>
    <mergeCell ref="C64:C65"/>
    <mergeCell ref="D64:D65"/>
    <mergeCell ref="C46:C47"/>
    <mergeCell ref="D46:D47"/>
    <mergeCell ref="C59:C61"/>
    <mergeCell ref="D59:D61"/>
    <mergeCell ref="C48:C49"/>
    <mergeCell ref="D48:D49"/>
    <mergeCell ref="D55:D57"/>
    <mergeCell ref="C55:C57"/>
    <mergeCell ref="C62:C63"/>
    <mergeCell ref="D78:D79"/>
    <mergeCell ref="C66:C67"/>
    <mergeCell ref="D66:D67"/>
    <mergeCell ref="C68:C69"/>
    <mergeCell ref="D68:D69"/>
    <mergeCell ref="C72:C73"/>
    <mergeCell ref="D72:D73"/>
    <mergeCell ref="C78:C79"/>
  </mergeCells>
  <phoneticPr fontId="26" type="noConversion"/>
  <pageMargins left="0.7" right="0.7" top="0.75" bottom="0.32552083333333331" header="0.3" footer="0.3"/>
  <pageSetup paperSize="8" scale="60" fitToHeight="0" orientation="landscape" r:id="rId4"/>
  <rowBreaks count="2" manualBreakCount="2">
    <brk id="35" max="16383" man="1"/>
    <brk id="63" max="16383" man="1"/>
  </rowBreaks>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65406"/>
  <sheetViews>
    <sheetView zoomScaleNormal="100" zoomScaleSheetLayoutView="100" workbookViewId="0">
      <selection activeCell="I25" sqref="I25:N29"/>
    </sheetView>
  </sheetViews>
  <sheetFormatPr defaultColWidth="9.140625" defaultRowHeight="12.75" x14ac:dyDescent="0.25"/>
  <cols>
    <col min="1" max="1" width="9.42578125" style="53" customWidth="1"/>
    <col min="2" max="2" width="11.28515625" style="53" customWidth="1"/>
    <col min="3" max="3" width="6.28515625" style="53" customWidth="1"/>
    <col min="4" max="9" width="6.5703125" style="53" customWidth="1"/>
    <col min="10" max="10" width="6.85546875" style="53" customWidth="1"/>
    <col min="11" max="11" width="6.5703125" style="53" customWidth="1"/>
    <col min="12" max="12" width="7" style="53" customWidth="1"/>
    <col min="13" max="13" width="6.5703125" style="53" customWidth="1"/>
    <col min="14" max="14" width="5.5703125" style="53" customWidth="1"/>
    <col min="15" max="240" width="9.140625" style="53"/>
    <col min="241" max="241" width="14.140625" style="53" bestFit="1" customWidth="1"/>
    <col min="242" max="16384" width="9.140625" style="53"/>
  </cols>
  <sheetData>
    <row r="1" spans="1:19" s="58" customFormat="1" ht="18" customHeight="1" x14ac:dyDescent="0.25">
      <c r="A1" s="883" t="s">
        <v>361</v>
      </c>
      <c r="B1" s="883"/>
      <c r="C1" s="883"/>
      <c r="D1" s="883"/>
      <c r="E1" s="883"/>
      <c r="F1" s="883"/>
      <c r="G1" s="883"/>
      <c r="H1" s="883"/>
      <c r="I1" s="883"/>
      <c r="J1" s="883"/>
      <c r="K1" s="883"/>
      <c r="L1" s="883"/>
      <c r="M1" s="883"/>
      <c r="N1" s="883"/>
    </row>
    <row r="2" spans="1:19" s="292" customFormat="1" ht="26.25" customHeight="1" x14ac:dyDescent="0.25">
      <c r="A2" s="765" t="s">
        <v>412</v>
      </c>
      <c r="B2" s="765"/>
      <c r="C2" s="765"/>
      <c r="D2" s="765"/>
      <c r="E2" s="765"/>
      <c r="F2" s="765"/>
      <c r="G2" s="765"/>
      <c r="H2" s="765"/>
      <c r="I2" s="765"/>
      <c r="J2" s="765"/>
      <c r="K2" s="765"/>
      <c r="L2" s="765"/>
      <c r="M2" s="765"/>
      <c r="N2" s="765"/>
      <c r="O2" s="291"/>
      <c r="P2" s="291"/>
      <c r="Q2" s="291"/>
      <c r="R2" s="291"/>
      <c r="S2" s="291"/>
    </row>
    <row r="3" spans="1:19" s="55" customFormat="1" ht="37.5" customHeight="1" x14ac:dyDescent="0.25">
      <c r="A3" s="884" t="s">
        <v>409</v>
      </c>
      <c r="B3" s="885"/>
      <c r="C3" s="885"/>
      <c r="D3" s="886"/>
      <c r="E3" s="887" t="s">
        <v>413</v>
      </c>
      <c r="F3" s="888"/>
      <c r="G3" s="888"/>
      <c r="H3" s="889"/>
      <c r="I3" s="890" t="s">
        <v>383</v>
      </c>
      <c r="J3" s="891"/>
      <c r="K3" s="891"/>
      <c r="L3" s="891"/>
      <c r="M3" s="891"/>
      <c r="N3" s="892"/>
    </row>
    <row r="4" spans="1:19" s="55" customFormat="1" ht="12.75" customHeight="1" x14ac:dyDescent="0.25">
      <c r="A4" s="893" t="s">
        <v>410</v>
      </c>
      <c r="B4" s="894"/>
      <c r="C4" s="894"/>
      <c r="D4" s="895"/>
      <c r="E4" s="899"/>
      <c r="F4" s="900"/>
      <c r="G4" s="900"/>
      <c r="H4" s="900"/>
      <c r="I4" s="901" t="s">
        <v>414</v>
      </c>
      <c r="J4" s="902"/>
      <c r="K4" s="902"/>
      <c r="L4" s="903"/>
      <c r="M4" s="903"/>
      <c r="N4" s="904"/>
    </row>
    <row r="5" spans="1:19" s="55" customFormat="1" ht="21.75" customHeight="1" x14ac:dyDescent="0.25">
      <c r="A5" s="896"/>
      <c r="B5" s="897"/>
      <c r="C5" s="897"/>
      <c r="D5" s="898"/>
      <c r="E5" s="900"/>
      <c r="F5" s="900"/>
      <c r="G5" s="900"/>
      <c r="H5" s="900"/>
      <c r="I5" s="905"/>
      <c r="J5" s="906"/>
      <c r="K5" s="906"/>
      <c r="L5" s="906"/>
      <c r="M5" s="906"/>
      <c r="N5" s="907"/>
    </row>
    <row r="6" spans="1:19" s="55" customFormat="1" ht="21.75" customHeight="1" x14ac:dyDescent="0.25">
      <c r="A6" s="869" t="s">
        <v>283</v>
      </c>
      <c r="B6" s="870"/>
      <c r="C6" s="870"/>
      <c r="D6" s="871"/>
      <c r="E6" s="875" t="s">
        <v>415</v>
      </c>
      <c r="F6" s="875"/>
      <c r="G6" s="875"/>
      <c r="H6" s="876"/>
      <c r="I6" s="879" t="s">
        <v>284</v>
      </c>
      <c r="J6" s="879"/>
      <c r="K6" s="879"/>
      <c r="L6" s="879"/>
      <c r="M6" s="879"/>
      <c r="N6" s="879"/>
    </row>
    <row r="7" spans="1:19" s="55" customFormat="1" ht="27" customHeight="1" x14ac:dyDescent="0.25">
      <c r="A7" s="872"/>
      <c r="B7" s="873"/>
      <c r="C7" s="873"/>
      <c r="D7" s="874"/>
      <c r="E7" s="877"/>
      <c r="F7" s="877"/>
      <c r="G7" s="877"/>
      <c r="H7" s="878"/>
      <c r="I7" s="880">
        <v>2018</v>
      </c>
      <c r="J7" s="881"/>
      <c r="K7" s="882">
        <v>2019</v>
      </c>
      <c r="L7" s="882"/>
      <c r="M7" s="882">
        <v>2020</v>
      </c>
      <c r="N7" s="882"/>
    </row>
    <row r="8" spans="1:19" s="55" customFormat="1" ht="36.75" customHeight="1" x14ac:dyDescent="0.25">
      <c r="A8" s="908" t="s">
        <v>285</v>
      </c>
      <c r="B8" s="909"/>
      <c r="C8" s="909"/>
      <c r="D8" s="910"/>
      <c r="E8" s="911" t="s">
        <v>416</v>
      </c>
      <c r="F8" s="912"/>
      <c r="G8" s="912"/>
      <c r="H8" s="913"/>
      <c r="I8" s="914" t="s">
        <v>286</v>
      </c>
      <c r="J8" s="915"/>
      <c r="K8" s="916" t="s">
        <v>455</v>
      </c>
      <c r="L8" s="916"/>
      <c r="M8" s="916" t="s">
        <v>455</v>
      </c>
      <c r="N8" s="916"/>
    </row>
    <row r="9" spans="1:19" ht="45.75" customHeight="1" x14ac:dyDescent="0.25">
      <c r="A9" s="855" t="s">
        <v>287</v>
      </c>
      <c r="B9" s="856"/>
      <c r="C9" s="857" t="s">
        <v>451</v>
      </c>
      <c r="D9" s="867"/>
      <c r="E9" s="867"/>
      <c r="F9" s="867"/>
      <c r="G9" s="867"/>
      <c r="H9" s="867"/>
      <c r="I9" s="867"/>
      <c r="J9" s="867"/>
      <c r="K9" s="867"/>
      <c r="L9" s="867"/>
      <c r="M9" s="867"/>
      <c r="N9" s="868"/>
    </row>
    <row r="10" spans="1:19" ht="38.25" hidden="1" customHeight="1" x14ac:dyDescent="0.25">
      <c r="A10" s="855"/>
      <c r="B10" s="856"/>
      <c r="C10" s="857"/>
      <c r="D10" s="858"/>
      <c r="E10" s="858"/>
      <c r="F10" s="858"/>
      <c r="G10" s="858"/>
      <c r="H10" s="858"/>
      <c r="I10" s="858"/>
      <c r="J10" s="858"/>
      <c r="K10" s="858"/>
      <c r="L10" s="858"/>
      <c r="M10" s="858"/>
      <c r="N10" s="859"/>
    </row>
    <row r="11" spans="1:19" ht="27.75" customHeight="1" x14ac:dyDescent="0.25">
      <c r="A11" s="860" t="s">
        <v>288</v>
      </c>
      <c r="B11" s="861"/>
      <c r="C11" s="766" t="s">
        <v>452</v>
      </c>
      <c r="D11" s="767"/>
      <c r="E11" s="767"/>
      <c r="F11" s="767"/>
      <c r="G11" s="767"/>
      <c r="H11" s="767"/>
      <c r="I11" s="767"/>
      <c r="J11" s="767"/>
      <c r="K11" s="767"/>
      <c r="L11" s="767"/>
      <c r="M11" s="767"/>
      <c r="N11" s="768"/>
    </row>
    <row r="12" spans="1:19" ht="27.75" customHeight="1" x14ac:dyDescent="0.25">
      <c r="A12" s="862"/>
      <c r="B12" s="863"/>
      <c r="C12" s="769"/>
      <c r="D12" s="770"/>
      <c r="E12" s="770"/>
      <c r="F12" s="770"/>
      <c r="G12" s="770"/>
      <c r="H12" s="770"/>
      <c r="I12" s="770"/>
      <c r="J12" s="770"/>
      <c r="K12" s="770"/>
      <c r="L12" s="770"/>
      <c r="M12" s="770"/>
      <c r="N12" s="771"/>
    </row>
    <row r="13" spans="1:19" ht="27.75" customHeight="1" x14ac:dyDescent="0.25">
      <c r="A13" s="862"/>
      <c r="B13" s="863"/>
      <c r="C13" s="769"/>
      <c r="D13" s="770"/>
      <c r="E13" s="770"/>
      <c r="F13" s="770"/>
      <c r="G13" s="770"/>
      <c r="H13" s="770"/>
      <c r="I13" s="770"/>
      <c r="J13" s="770"/>
      <c r="K13" s="770"/>
      <c r="L13" s="770"/>
      <c r="M13" s="770"/>
      <c r="N13" s="771"/>
    </row>
    <row r="14" spans="1:19" ht="27.75" customHeight="1" x14ac:dyDescent="0.25">
      <c r="A14" s="862"/>
      <c r="B14" s="863"/>
      <c r="C14" s="769"/>
      <c r="D14" s="770"/>
      <c r="E14" s="770"/>
      <c r="F14" s="770"/>
      <c r="G14" s="770"/>
      <c r="H14" s="770"/>
      <c r="I14" s="770"/>
      <c r="J14" s="770"/>
      <c r="K14" s="770"/>
      <c r="L14" s="770"/>
      <c r="M14" s="770"/>
      <c r="N14" s="771"/>
    </row>
    <row r="15" spans="1:19" ht="18.75" hidden="1" customHeight="1" x14ac:dyDescent="0.25">
      <c r="A15" s="862"/>
      <c r="B15" s="863"/>
      <c r="C15" s="769"/>
      <c r="D15" s="770"/>
      <c r="E15" s="770"/>
      <c r="F15" s="770"/>
      <c r="G15" s="770"/>
      <c r="H15" s="770"/>
      <c r="I15" s="770"/>
      <c r="J15" s="770"/>
      <c r="K15" s="770"/>
      <c r="L15" s="770"/>
      <c r="M15" s="770"/>
      <c r="N15" s="771"/>
    </row>
    <row r="16" spans="1:19" ht="16.5" hidden="1" customHeight="1" x14ac:dyDescent="0.25">
      <c r="A16" s="862"/>
      <c r="B16" s="863"/>
      <c r="C16" s="769"/>
      <c r="D16" s="770"/>
      <c r="E16" s="770"/>
      <c r="F16" s="770"/>
      <c r="G16" s="770"/>
      <c r="H16" s="770"/>
      <c r="I16" s="770"/>
      <c r="J16" s="770"/>
      <c r="K16" s="770"/>
      <c r="L16" s="770"/>
      <c r="M16" s="770"/>
      <c r="N16" s="771"/>
    </row>
    <row r="17" spans="1:162" ht="23.25" hidden="1" customHeight="1" x14ac:dyDescent="0.25">
      <c r="A17" s="862"/>
      <c r="B17" s="863"/>
      <c r="C17" s="769"/>
      <c r="D17" s="770"/>
      <c r="E17" s="770"/>
      <c r="F17" s="770"/>
      <c r="G17" s="770"/>
      <c r="H17" s="770"/>
      <c r="I17" s="770"/>
      <c r="J17" s="770"/>
      <c r="K17" s="770"/>
      <c r="L17" s="770"/>
      <c r="M17" s="770"/>
      <c r="N17" s="771"/>
    </row>
    <row r="18" spans="1:162" ht="20.25" hidden="1" customHeight="1" x14ac:dyDescent="0.25">
      <c r="A18" s="862"/>
      <c r="B18" s="863"/>
      <c r="C18" s="769"/>
      <c r="D18" s="770"/>
      <c r="E18" s="770"/>
      <c r="F18" s="770"/>
      <c r="G18" s="770"/>
      <c r="H18" s="770"/>
      <c r="I18" s="770"/>
      <c r="J18" s="770"/>
      <c r="K18" s="770"/>
      <c r="L18" s="770"/>
      <c r="M18" s="770"/>
      <c r="N18" s="771"/>
    </row>
    <row r="19" spans="1:162" ht="13.5" hidden="1" customHeight="1" x14ac:dyDescent="0.25">
      <c r="A19" s="862"/>
      <c r="B19" s="863"/>
      <c r="C19" s="284"/>
      <c r="D19" s="285"/>
      <c r="E19" s="285"/>
      <c r="F19" s="285"/>
      <c r="G19" s="285"/>
      <c r="H19" s="285"/>
      <c r="I19" s="285"/>
      <c r="J19" s="285"/>
      <c r="K19" s="285"/>
      <c r="L19" s="285"/>
      <c r="M19" s="285"/>
      <c r="N19" s="286"/>
    </row>
    <row r="20" spans="1:162" ht="13.5" hidden="1" customHeight="1" x14ac:dyDescent="0.25">
      <c r="A20" s="862"/>
      <c r="B20" s="863"/>
      <c r="C20" s="284"/>
      <c r="D20" s="285"/>
      <c r="E20" s="285"/>
      <c r="F20" s="285"/>
      <c r="G20" s="285"/>
      <c r="H20" s="285"/>
      <c r="I20" s="285"/>
      <c r="J20" s="285"/>
      <c r="K20" s="285"/>
      <c r="L20" s="285"/>
      <c r="M20" s="285"/>
      <c r="N20" s="286"/>
    </row>
    <row r="21" spans="1:162" ht="13.5" hidden="1" customHeight="1" x14ac:dyDescent="0.25">
      <c r="A21" s="862"/>
      <c r="B21" s="863"/>
      <c r="C21" s="284"/>
      <c r="D21" s="285"/>
      <c r="E21" s="285"/>
      <c r="F21" s="285"/>
      <c r="G21" s="285"/>
      <c r="H21" s="285"/>
      <c r="I21" s="285"/>
      <c r="J21" s="285"/>
      <c r="K21" s="285"/>
      <c r="L21" s="285"/>
      <c r="M21" s="285"/>
      <c r="N21" s="286"/>
    </row>
    <row r="22" spans="1:162" ht="13.5" hidden="1" customHeight="1" x14ac:dyDescent="0.25">
      <c r="A22" s="862"/>
      <c r="B22" s="863"/>
      <c r="C22" s="284"/>
      <c r="D22" s="285"/>
      <c r="E22" s="285"/>
      <c r="F22" s="285"/>
      <c r="G22" s="285"/>
      <c r="H22" s="285"/>
      <c r="I22" s="285"/>
      <c r="J22" s="285"/>
      <c r="K22" s="285"/>
      <c r="L22" s="285"/>
      <c r="M22" s="285"/>
      <c r="N22" s="286"/>
    </row>
    <row r="23" spans="1:162" ht="13.5" hidden="1" customHeight="1" x14ac:dyDescent="0.25">
      <c r="A23" s="864"/>
      <c r="B23" s="865"/>
      <c r="C23" s="287"/>
      <c r="D23" s="288"/>
      <c r="E23" s="288"/>
      <c r="F23" s="288"/>
      <c r="G23" s="288"/>
      <c r="H23" s="288"/>
      <c r="I23" s="288"/>
      <c r="J23" s="288"/>
      <c r="K23" s="288"/>
      <c r="L23" s="288"/>
      <c r="M23" s="288"/>
      <c r="N23" s="289"/>
    </row>
    <row r="24" spans="1:162" ht="18.75" customHeight="1" x14ac:dyDescent="0.3">
      <c r="A24" s="833" t="s">
        <v>0</v>
      </c>
      <c r="B24" s="866"/>
      <c r="C24" s="866"/>
      <c r="D24" s="866"/>
      <c r="E24" s="866"/>
      <c r="F24" s="866"/>
      <c r="G24" s="866"/>
      <c r="H24" s="866"/>
      <c r="I24" s="866"/>
      <c r="J24" s="866"/>
      <c r="K24" s="866"/>
      <c r="L24" s="866"/>
      <c r="M24" s="866"/>
      <c r="N24" s="834"/>
      <c r="O24" s="57"/>
      <c r="P24" s="57"/>
      <c r="Q24" s="57"/>
      <c r="R24" s="57"/>
      <c r="S24" s="57"/>
      <c r="T24" s="57"/>
      <c r="U24" s="57"/>
      <c r="V24" s="57"/>
      <c r="W24" s="57"/>
      <c r="X24" s="57"/>
      <c r="Y24" s="57"/>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row>
    <row r="25" spans="1:162" ht="27" customHeight="1" x14ac:dyDescent="0.3">
      <c r="A25" s="59">
        <v>1</v>
      </c>
      <c r="B25" s="849" t="s">
        <v>432</v>
      </c>
      <c r="C25" s="850"/>
      <c r="D25" s="850"/>
      <c r="E25" s="850"/>
      <c r="F25" s="850"/>
      <c r="G25" s="851"/>
      <c r="H25" s="59">
        <v>6</v>
      </c>
      <c r="I25" s="849"/>
      <c r="J25" s="850"/>
      <c r="K25" s="850"/>
      <c r="L25" s="850"/>
      <c r="M25" s="850"/>
      <c r="N25" s="851"/>
      <c r="O25" s="57"/>
      <c r="P25" s="57"/>
      <c r="Q25" s="57"/>
      <c r="R25" s="57"/>
      <c r="S25" s="57"/>
      <c r="T25" s="57"/>
      <c r="U25" s="57"/>
      <c r="V25" s="57"/>
      <c r="W25" s="57"/>
      <c r="X25" s="57"/>
      <c r="Y25" s="57"/>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row>
    <row r="26" spans="1:162" ht="27" customHeight="1" x14ac:dyDescent="0.3">
      <c r="A26" s="59">
        <v>2</v>
      </c>
      <c r="B26" s="849" t="s">
        <v>435</v>
      </c>
      <c r="C26" s="850"/>
      <c r="D26" s="850"/>
      <c r="E26" s="850"/>
      <c r="F26" s="850"/>
      <c r="G26" s="851"/>
      <c r="H26" s="59">
        <v>7</v>
      </c>
      <c r="I26" s="849"/>
      <c r="J26" s="850"/>
      <c r="K26" s="850"/>
      <c r="L26" s="850"/>
      <c r="M26" s="850"/>
      <c r="N26" s="851"/>
      <c r="O26" s="57"/>
      <c r="P26" s="57"/>
      <c r="Q26" s="57"/>
      <c r="R26" s="57"/>
      <c r="S26" s="57"/>
      <c r="T26" s="57"/>
      <c r="U26" s="57"/>
      <c r="V26" s="57"/>
      <c r="W26" s="57"/>
      <c r="X26" s="57"/>
      <c r="Y26" s="57"/>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row>
    <row r="27" spans="1:162" ht="34.5" customHeight="1" x14ac:dyDescent="0.3">
      <c r="A27" s="59">
        <v>3</v>
      </c>
      <c r="B27" s="849" t="s">
        <v>434</v>
      </c>
      <c r="C27" s="850"/>
      <c r="D27" s="850"/>
      <c r="E27" s="850"/>
      <c r="F27" s="850"/>
      <c r="G27" s="851"/>
      <c r="H27" s="59">
        <v>8</v>
      </c>
      <c r="I27" s="849"/>
      <c r="J27" s="850"/>
      <c r="K27" s="850"/>
      <c r="L27" s="850"/>
      <c r="M27" s="850"/>
      <c r="N27" s="851"/>
      <c r="O27" s="57"/>
      <c r="P27" s="57"/>
      <c r="Q27" s="57"/>
      <c r="R27" s="57"/>
      <c r="S27" s="57"/>
      <c r="T27" s="57"/>
      <c r="U27" s="57"/>
      <c r="V27" s="57"/>
      <c r="W27" s="57"/>
      <c r="X27" s="57"/>
      <c r="Y27" s="57"/>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row>
    <row r="28" spans="1:162" ht="27" customHeight="1" x14ac:dyDescent="0.3">
      <c r="A28" s="59">
        <v>4</v>
      </c>
      <c r="B28" s="849" t="s">
        <v>433</v>
      </c>
      <c r="C28" s="850"/>
      <c r="D28" s="850"/>
      <c r="E28" s="850"/>
      <c r="F28" s="850"/>
      <c r="G28" s="851"/>
      <c r="H28" s="59">
        <v>9</v>
      </c>
      <c r="I28" s="849"/>
      <c r="J28" s="850"/>
      <c r="K28" s="850"/>
      <c r="L28" s="850"/>
      <c r="M28" s="850"/>
      <c r="N28" s="851"/>
      <c r="O28" s="57"/>
      <c r="P28" s="57"/>
      <c r="Q28" s="57"/>
      <c r="R28" s="57"/>
      <c r="S28" s="57"/>
      <c r="T28" s="57"/>
      <c r="U28" s="57"/>
      <c r="V28" s="57"/>
      <c r="W28" s="57"/>
      <c r="X28" s="57"/>
      <c r="Y28" s="57"/>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row>
    <row r="29" spans="1:162" ht="27" customHeight="1" x14ac:dyDescent="0.3">
      <c r="A29" s="59">
        <v>5</v>
      </c>
      <c r="B29" s="849" t="s">
        <v>436</v>
      </c>
      <c r="C29" s="850"/>
      <c r="D29" s="850"/>
      <c r="E29" s="850"/>
      <c r="F29" s="850"/>
      <c r="G29" s="851"/>
      <c r="H29" s="59">
        <v>10</v>
      </c>
      <c r="I29" s="849"/>
      <c r="J29" s="850"/>
      <c r="K29" s="850"/>
      <c r="L29" s="850"/>
      <c r="M29" s="850"/>
      <c r="N29" s="851"/>
      <c r="O29" s="57"/>
      <c r="P29" s="57"/>
      <c r="Q29" s="57"/>
      <c r="R29" s="57"/>
      <c r="S29" s="57"/>
      <c r="T29" s="57"/>
      <c r="U29" s="57"/>
      <c r="V29" s="57"/>
      <c r="W29" s="57"/>
      <c r="X29" s="57"/>
      <c r="Y29" s="57"/>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row>
    <row r="30" spans="1:162" ht="13.15" x14ac:dyDescent="0.3">
      <c r="A30" s="852" t="s">
        <v>290</v>
      </c>
      <c r="B30" s="853"/>
      <c r="C30" s="853"/>
      <c r="D30" s="853"/>
      <c r="E30" s="853"/>
      <c r="F30" s="853"/>
      <c r="G30" s="853"/>
      <c r="H30" s="853"/>
      <c r="I30" s="853"/>
      <c r="J30" s="853"/>
      <c r="K30" s="853"/>
      <c r="L30" s="853"/>
      <c r="M30" s="853"/>
      <c r="N30" s="854"/>
    </row>
    <row r="31" spans="1:162" ht="35.25" customHeight="1" x14ac:dyDescent="0.3">
      <c r="A31" s="830" t="s">
        <v>291</v>
      </c>
      <c r="B31" s="831"/>
      <c r="C31" s="831"/>
      <c r="D31" s="831"/>
      <c r="E31" s="831"/>
      <c r="F31" s="831"/>
      <c r="G31" s="831"/>
      <c r="H31" s="832"/>
      <c r="I31" s="833" t="s">
        <v>453</v>
      </c>
      <c r="J31" s="834"/>
      <c r="K31" s="835" t="s">
        <v>454</v>
      </c>
      <c r="L31" s="835"/>
      <c r="M31" s="836" t="s">
        <v>292</v>
      </c>
      <c r="N31" s="836"/>
    </row>
    <row r="32" spans="1:162" x14ac:dyDescent="0.25">
      <c r="A32" s="825" t="s">
        <v>428</v>
      </c>
      <c r="B32" s="826"/>
      <c r="C32" s="826"/>
      <c r="D32" s="826"/>
      <c r="E32" s="826"/>
      <c r="F32" s="826"/>
      <c r="G32" s="826"/>
      <c r="H32" s="827"/>
      <c r="I32" s="828">
        <v>50</v>
      </c>
      <c r="J32" s="828"/>
      <c r="K32" s="828">
        <v>96</v>
      </c>
      <c r="L32" s="828"/>
      <c r="M32" s="829">
        <f>K32-I32</f>
        <v>46</v>
      </c>
      <c r="N32" s="829"/>
      <c r="O32" s="290"/>
    </row>
    <row r="33" spans="1:15" x14ac:dyDescent="0.25">
      <c r="A33" s="825"/>
      <c r="B33" s="826"/>
      <c r="C33" s="826"/>
      <c r="D33" s="826"/>
      <c r="E33" s="826"/>
      <c r="F33" s="826"/>
      <c r="G33" s="826"/>
      <c r="H33" s="827"/>
      <c r="I33" s="828"/>
      <c r="J33" s="828"/>
      <c r="K33" s="845"/>
      <c r="L33" s="845"/>
      <c r="M33" s="829"/>
      <c r="N33" s="829"/>
      <c r="O33" s="290"/>
    </row>
    <row r="34" spans="1:15" s="85" customFormat="1" x14ac:dyDescent="0.25">
      <c r="A34" s="825"/>
      <c r="B34" s="826"/>
      <c r="C34" s="826"/>
      <c r="D34" s="826"/>
      <c r="E34" s="826"/>
      <c r="F34" s="826"/>
      <c r="G34" s="826"/>
      <c r="H34" s="827"/>
      <c r="I34" s="828"/>
      <c r="J34" s="828"/>
      <c r="K34" s="845"/>
      <c r="L34" s="845"/>
      <c r="M34" s="829"/>
      <c r="N34" s="829"/>
    </row>
    <row r="35" spans="1:15" ht="23.25" customHeight="1" x14ac:dyDescent="0.25">
      <c r="A35" s="830" t="s">
        <v>293</v>
      </c>
      <c r="B35" s="831"/>
      <c r="C35" s="831"/>
      <c r="D35" s="831"/>
      <c r="E35" s="831"/>
      <c r="F35" s="831"/>
      <c r="G35" s="831"/>
      <c r="H35" s="832"/>
      <c r="I35" s="833" t="s">
        <v>453</v>
      </c>
      <c r="J35" s="834"/>
      <c r="K35" s="835" t="s">
        <v>454</v>
      </c>
      <c r="L35" s="835"/>
      <c r="M35" s="836" t="s">
        <v>292</v>
      </c>
      <c r="N35" s="836"/>
    </row>
    <row r="36" spans="1:15" x14ac:dyDescent="0.25">
      <c r="A36" s="825" t="s">
        <v>427</v>
      </c>
      <c r="B36" s="826"/>
      <c r="C36" s="826"/>
      <c r="D36" s="826"/>
      <c r="E36" s="826"/>
      <c r="F36" s="826"/>
      <c r="G36" s="826"/>
      <c r="H36" s="827"/>
      <c r="I36" s="846">
        <v>1</v>
      </c>
      <c r="J36" s="828"/>
      <c r="K36" s="846">
        <v>1</v>
      </c>
      <c r="L36" s="847"/>
      <c r="M36" s="848">
        <f>K36-I36</f>
        <v>0</v>
      </c>
      <c r="N36" s="848"/>
    </row>
    <row r="37" spans="1:15" x14ac:dyDescent="0.25">
      <c r="A37" s="825"/>
      <c r="B37" s="826"/>
      <c r="C37" s="826"/>
      <c r="D37" s="826"/>
      <c r="E37" s="826"/>
      <c r="F37" s="826"/>
      <c r="G37" s="826"/>
      <c r="H37" s="827"/>
      <c r="I37" s="840"/>
      <c r="J37" s="828"/>
      <c r="K37" s="840"/>
      <c r="L37" s="828"/>
      <c r="M37" s="829"/>
      <c r="N37" s="829"/>
    </row>
    <row r="38" spans="1:15" ht="24" customHeight="1" x14ac:dyDescent="0.25">
      <c r="A38" s="830" t="s">
        <v>294</v>
      </c>
      <c r="B38" s="831"/>
      <c r="C38" s="831"/>
      <c r="D38" s="831"/>
      <c r="E38" s="831"/>
      <c r="F38" s="831"/>
      <c r="G38" s="831"/>
      <c r="H38" s="832"/>
      <c r="I38" s="833" t="s">
        <v>453</v>
      </c>
      <c r="J38" s="834"/>
      <c r="K38" s="835" t="s">
        <v>454</v>
      </c>
      <c r="L38" s="835"/>
      <c r="M38" s="836" t="s">
        <v>292</v>
      </c>
      <c r="N38" s="836"/>
    </row>
    <row r="39" spans="1:15" x14ac:dyDescent="0.25">
      <c r="A39" s="825" t="s">
        <v>417</v>
      </c>
      <c r="B39" s="826"/>
      <c r="C39" s="826"/>
      <c r="D39" s="826"/>
      <c r="E39" s="826"/>
      <c r="F39" s="826"/>
      <c r="G39" s="826"/>
      <c r="H39" s="827"/>
      <c r="I39" s="841">
        <v>-3605.41</v>
      </c>
      <c r="J39" s="842"/>
      <c r="K39" s="843">
        <v>-3488.29</v>
      </c>
      <c r="L39" s="843"/>
      <c r="M39" s="844">
        <f>K39-I39</f>
        <v>117.11999999999989</v>
      </c>
      <c r="N39" s="829"/>
    </row>
    <row r="40" spans="1:15" x14ac:dyDescent="0.25">
      <c r="A40" s="825" t="s">
        <v>419</v>
      </c>
      <c r="B40" s="826"/>
      <c r="C40" s="826"/>
      <c r="D40" s="826"/>
      <c r="E40" s="826"/>
      <c r="F40" s="826"/>
      <c r="G40" s="826"/>
      <c r="H40" s="827"/>
      <c r="I40" s="841">
        <v>4000</v>
      </c>
      <c r="J40" s="842"/>
      <c r="K40" s="843">
        <v>5427</v>
      </c>
      <c r="L40" s="843"/>
      <c r="M40" s="844">
        <f>K40-I40</f>
        <v>1427</v>
      </c>
      <c r="N40" s="829"/>
    </row>
    <row r="41" spans="1:15" ht="31.5" customHeight="1" x14ac:dyDescent="0.25">
      <c r="A41" s="830" t="s">
        <v>295</v>
      </c>
      <c r="B41" s="831"/>
      <c r="C41" s="831"/>
      <c r="D41" s="831"/>
      <c r="E41" s="831"/>
      <c r="F41" s="831"/>
      <c r="G41" s="831"/>
      <c r="H41" s="832"/>
      <c r="I41" s="833" t="s">
        <v>453</v>
      </c>
      <c r="J41" s="834"/>
      <c r="K41" s="835" t="s">
        <v>454</v>
      </c>
      <c r="L41" s="835"/>
      <c r="M41" s="836" t="s">
        <v>292</v>
      </c>
      <c r="N41" s="836"/>
    </row>
    <row r="42" spans="1:15" x14ac:dyDescent="0.25">
      <c r="A42" s="825" t="s">
        <v>418</v>
      </c>
      <c r="B42" s="826"/>
      <c r="C42" s="826"/>
      <c r="D42" s="826"/>
      <c r="E42" s="826"/>
      <c r="F42" s="826"/>
      <c r="G42" s="826"/>
      <c r="H42" s="827"/>
      <c r="I42" s="828">
        <v>5</v>
      </c>
      <c r="J42" s="828"/>
      <c r="K42" s="828">
        <v>0</v>
      </c>
      <c r="L42" s="828"/>
      <c r="M42" s="828">
        <f>K42-I42</f>
        <v>-5</v>
      </c>
      <c r="N42" s="828"/>
    </row>
    <row r="43" spans="1:15" x14ac:dyDescent="0.25">
      <c r="A43" s="825"/>
      <c r="B43" s="826"/>
      <c r="C43" s="826"/>
      <c r="D43" s="826"/>
      <c r="E43" s="826"/>
      <c r="F43" s="826"/>
      <c r="G43" s="826"/>
      <c r="H43" s="827"/>
      <c r="I43" s="828"/>
      <c r="J43" s="828"/>
      <c r="K43" s="828"/>
      <c r="L43" s="828"/>
      <c r="M43" s="829"/>
      <c r="N43" s="829"/>
    </row>
    <row r="45" spans="1:15" x14ac:dyDescent="0.25">
      <c r="A45" s="837" t="s">
        <v>296</v>
      </c>
      <c r="B45" s="838"/>
      <c r="C45" s="838"/>
      <c r="D45" s="838"/>
      <c r="E45" s="838"/>
      <c r="F45" s="838"/>
      <c r="G45" s="838"/>
      <c r="H45" s="838"/>
      <c r="I45" s="838"/>
      <c r="J45" s="838"/>
      <c r="K45" s="838"/>
      <c r="L45" s="838"/>
      <c r="M45" s="838"/>
      <c r="N45" s="839"/>
    </row>
    <row r="46" spans="1:15" ht="48.75" customHeight="1" x14ac:dyDescent="0.25">
      <c r="A46" s="824" t="s">
        <v>297</v>
      </c>
      <c r="B46" s="824"/>
      <c r="C46" s="60" t="s">
        <v>298</v>
      </c>
      <c r="D46" s="60" t="s">
        <v>299</v>
      </c>
      <c r="E46" s="60" t="s">
        <v>300</v>
      </c>
      <c r="F46" s="60" t="s">
        <v>301</v>
      </c>
      <c r="G46" s="60" t="s">
        <v>302</v>
      </c>
      <c r="H46" s="60" t="s">
        <v>303</v>
      </c>
      <c r="I46" s="60" t="s">
        <v>304</v>
      </c>
      <c r="J46" s="60" t="s">
        <v>305</v>
      </c>
      <c r="K46" s="60" t="s">
        <v>306</v>
      </c>
      <c r="L46" s="60" t="s">
        <v>307</v>
      </c>
      <c r="M46" s="60" t="s">
        <v>308</v>
      </c>
      <c r="N46" s="60" t="s">
        <v>309</v>
      </c>
    </row>
    <row r="47" spans="1:15" ht="12" customHeight="1" x14ac:dyDescent="0.25">
      <c r="A47" s="820">
        <f>IF(A25&gt;0,A25,"")</f>
        <v>1</v>
      </c>
      <c r="B47" s="821"/>
      <c r="C47" s="61" t="s">
        <v>286</v>
      </c>
      <c r="D47" s="61" t="s">
        <v>286</v>
      </c>
      <c r="E47" s="61" t="s">
        <v>286</v>
      </c>
      <c r="F47" s="62"/>
      <c r="G47" s="62"/>
      <c r="H47" s="62"/>
      <c r="I47" s="62"/>
      <c r="J47" s="88"/>
      <c r="K47" s="62"/>
      <c r="L47" s="61"/>
      <c r="M47" s="61"/>
      <c r="N47" s="61"/>
    </row>
    <row r="48" spans="1:15" ht="12" customHeight="1" thickBot="1" x14ac:dyDescent="0.3">
      <c r="A48" s="822"/>
      <c r="B48" s="823"/>
      <c r="C48" s="64"/>
      <c r="D48" s="64"/>
      <c r="E48" s="64"/>
      <c r="F48" s="65"/>
      <c r="G48" s="65"/>
      <c r="H48" s="65"/>
      <c r="I48" s="65"/>
      <c r="J48" s="89"/>
      <c r="K48" s="66"/>
      <c r="L48" s="65"/>
      <c r="M48" s="65"/>
      <c r="N48" s="64"/>
    </row>
    <row r="49" spans="1:14" ht="12" customHeight="1" x14ac:dyDescent="0.25">
      <c r="A49" s="820">
        <f>IF(A26&gt;0,A26,"")</f>
        <v>2</v>
      </c>
      <c r="B49" s="821"/>
      <c r="C49" s="61"/>
      <c r="D49" s="61"/>
      <c r="E49" s="61"/>
      <c r="F49" s="62" t="s">
        <v>286</v>
      </c>
      <c r="G49" s="62" t="s">
        <v>286</v>
      </c>
      <c r="H49" s="62" t="s">
        <v>286</v>
      </c>
      <c r="I49" s="62"/>
      <c r="J49" s="62"/>
      <c r="K49" s="62"/>
      <c r="L49" s="61"/>
      <c r="M49" s="61"/>
      <c r="N49" s="61"/>
    </row>
    <row r="50" spans="1:14" ht="13.5" thickBot="1" x14ac:dyDescent="0.3">
      <c r="A50" s="822"/>
      <c r="B50" s="823"/>
      <c r="C50" s="64"/>
      <c r="D50" s="64"/>
      <c r="E50" s="64"/>
      <c r="F50" s="65"/>
      <c r="G50" s="65"/>
      <c r="H50" s="65"/>
      <c r="I50" s="65"/>
      <c r="J50" s="65"/>
      <c r="K50" s="66"/>
      <c r="L50" s="65"/>
      <c r="M50" s="65"/>
      <c r="N50" s="64"/>
    </row>
    <row r="51" spans="1:14" x14ac:dyDescent="0.25">
      <c r="A51" s="820">
        <f>IF(A27&gt;0,A27,"")</f>
        <v>3</v>
      </c>
      <c r="B51" s="821"/>
      <c r="C51" s="61"/>
      <c r="D51" s="86"/>
      <c r="E51" s="61"/>
      <c r="F51" s="62"/>
      <c r="G51" s="62"/>
      <c r="H51" s="62"/>
      <c r="I51" s="62"/>
      <c r="J51" s="62" t="s">
        <v>286</v>
      </c>
      <c r="K51" s="62" t="s">
        <v>286</v>
      </c>
      <c r="L51" s="63" t="s">
        <v>286</v>
      </c>
      <c r="M51" s="62" t="s">
        <v>286</v>
      </c>
      <c r="N51" s="61" t="s">
        <v>286</v>
      </c>
    </row>
    <row r="52" spans="1:14" ht="13.5" thickBot="1" x14ac:dyDescent="0.3">
      <c r="A52" s="822"/>
      <c r="B52" s="823"/>
      <c r="C52" s="64"/>
      <c r="D52" s="64"/>
      <c r="E52" s="64"/>
      <c r="F52" s="65"/>
      <c r="G52" s="65"/>
      <c r="H52" s="65"/>
      <c r="I52" s="65"/>
      <c r="J52" s="65"/>
      <c r="K52" s="66"/>
      <c r="L52" s="66"/>
      <c r="M52" s="66"/>
      <c r="N52" s="64"/>
    </row>
    <row r="53" spans="1:14" x14ac:dyDescent="0.25">
      <c r="A53" s="820">
        <v>4</v>
      </c>
      <c r="B53" s="821"/>
      <c r="C53" s="61" t="s">
        <v>286</v>
      </c>
      <c r="D53" s="61" t="s">
        <v>286</v>
      </c>
      <c r="E53" s="61" t="s">
        <v>286</v>
      </c>
      <c r="F53" s="62" t="s">
        <v>286</v>
      </c>
      <c r="G53" s="62" t="s">
        <v>286</v>
      </c>
      <c r="H53" s="62" t="s">
        <v>286</v>
      </c>
      <c r="I53" s="62" t="s">
        <v>286</v>
      </c>
      <c r="J53" s="62" t="s">
        <v>286</v>
      </c>
      <c r="K53" s="62" t="s">
        <v>286</v>
      </c>
      <c r="L53" s="62" t="s">
        <v>286</v>
      </c>
      <c r="M53" s="62" t="s">
        <v>286</v>
      </c>
      <c r="N53" s="61" t="s">
        <v>286</v>
      </c>
    </row>
    <row r="54" spans="1:14" ht="13.5" thickBot="1" x14ac:dyDescent="0.3">
      <c r="A54" s="822"/>
      <c r="B54" s="823"/>
      <c r="C54" s="64"/>
      <c r="D54" s="64"/>
      <c r="E54" s="64"/>
      <c r="F54" s="65"/>
      <c r="G54" s="65"/>
      <c r="H54" s="65"/>
      <c r="I54" s="65"/>
      <c r="J54" s="65"/>
      <c r="K54" s="65"/>
      <c r="L54" s="64"/>
      <c r="M54" s="64"/>
      <c r="N54" s="67"/>
    </row>
    <row r="55" spans="1:14" x14ac:dyDescent="0.25">
      <c r="A55" s="820">
        <v>5</v>
      </c>
      <c r="B55" s="821"/>
      <c r="C55" s="61"/>
      <c r="D55" s="61"/>
      <c r="E55" s="61"/>
      <c r="F55" s="62"/>
      <c r="G55" s="62"/>
      <c r="H55" s="62"/>
      <c r="I55" s="62"/>
      <c r="J55" s="62"/>
      <c r="K55" s="62"/>
      <c r="L55" s="61"/>
      <c r="M55" s="297" t="s">
        <v>286</v>
      </c>
      <c r="N55" s="297" t="s">
        <v>286</v>
      </c>
    </row>
    <row r="56" spans="1:14" ht="13.5" thickBot="1" x14ac:dyDescent="0.3">
      <c r="A56" s="822"/>
      <c r="B56" s="823"/>
      <c r="C56" s="64"/>
      <c r="D56" s="64"/>
      <c r="E56" s="64"/>
      <c r="F56" s="65"/>
      <c r="G56" s="65"/>
      <c r="H56" s="65"/>
      <c r="I56" s="65"/>
      <c r="J56" s="65"/>
      <c r="K56" s="65"/>
      <c r="L56" s="64"/>
      <c r="M56" s="64"/>
      <c r="N56" s="67"/>
    </row>
    <row r="57" spans="1:14" x14ac:dyDescent="0.25">
      <c r="A57" s="820">
        <v>6</v>
      </c>
      <c r="B57" s="821"/>
      <c r="C57" s="61"/>
      <c r="D57" s="61"/>
      <c r="E57" s="61"/>
      <c r="F57" s="62"/>
      <c r="G57" s="62"/>
      <c r="H57" s="62"/>
      <c r="I57" s="62"/>
      <c r="J57" s="62"/>
      <c r="K57" s="62"/>
      <c r="L57" s="61"/>
      <c r="M57" s="61"/>
      <c r="N57" s="61"/>
    </row>
    <row r="58" spans="1:14" ht="13.5" thickBot="1" x14ac:dyDescent="0.3">
      <c r="A58" s="822"/>
      <c r="B58" s="823"/>
      <c r="C58" s="64"/>
      <c r="D58" s="64"/>
      <c r="E58" s="64"/>
      <c r="F58" s="65"/>
      <c r="G58" s="65"/>
      <c r="H58" s="65"/>
      <c r="I58" s="65"/>
      <c r="J58" s="65"/>
      <c r="K58" s="65"/>
      <c r="L58" s="64"/>
      <c r="M58" s="64"/>
      <c r="N58" s="64"/>
    </row>
    <row r="59" spans="1:14" x14ac:dyDescent="0.25">
      <c r="A59" s="820">
        <v>7</v>
      </c>
      <c r="B59" s="821"/>
      <c r="C59" s="61"/>
      <c r="D59" s="61"/>
      <c r="E59" s="61"/>
      <c r="F59" s="62"/>
      <c r="G59" s="62"/>
      <c r="H59" s="62"/>
      <c r="I59" s="62"/>
      <c r="J59" s="62"/>
      <c r="K59" s="62"/>
      <c r="L59" s="61"/>
      <c r="M59" s="61"/>
      <c r="N59" s="61"/>
    </row>
    <row r="60" spans="1:14" ht="10.5" customHeight="1" thickBot="1" x14ac:dyDescent="0.3">
      <c r="A60" s="822"/>
      <c r="B60" s="823"/>
      <c r="C60" s="64"/>
      <c r="D60" s="64"/>
      <c r="E60" s="64"/>
      <c r="F60" s="65"/>
      <c r="G60" s="65"/>
      <c r="H60" s="65"/>
      <c r="I60" s="65"/>
      <c r="J60" s="65"/>
      <c r="K60" s="65"/>
      <c r="L60" s="64"/>
      <c r="M60" s="64"/>
      <c r="N60" s="64"/>
    </row>
    <row r="61" spans="1:14" ht="1.5" hidden="1" customHeight="1" x14ac:dyDescent="0.25">
      <c r="A61" s="820">
        <v>8</v>
      </c>
      <c r="B61" s="821"/>
      <c r="C61" s="61"/>
      <c r="D61" s="61"/>
      <c r="E61" s="61"/>
      <c r="F61" s="62"/>
      <c r="G61" s="62"/>
      <c r="H61" s="62"/>
      <c r="I61" s="62"/>
      <c r="J61" s="62"/>
      <c r="K61" s="62"/>
      <c r="L61" s="61"/>
      <c r="M61" s="61"/>
      <c r="N61" s="68"/>
    </row>
    <row r="62" spans="1:14" ht="13.5" hidden="1" thickBot="1" x14ac:dyDescent="0.3">
      <c r="A62" s="822"/>
      <c r="B62" s="823"/>
      <c r="C62" s="64"/>
      <c r="D62" s="64"/>
      <c r="E62" s="64"/>
      <c r="F62" s="65"/>
      <c r="G62" s="65"/>
      <c r="H62" s="65"/>
      <c r="I62" s="65"/>
      <c r="J62" s="65"/>
      <c r="K62" s="65"/>
      <c r="L62" s="64"/>
      <c r="M62" s="64"/>
      <c r="N62" s="64"/>
    </row>
    <row r="63" spans="1:14" hidden="1" x14ac:dyDescent="0.25">
      <c r="A63" s="820">
        <v>9</v>
      </c>
      <c r="B63" s="821"/>
      <c r="C63" s="61"/>
      <c r="D63" s="61"/>
      <c r="E63" s="61"/>
      <c r="F63" s="62"/>
      <c r="G63" s="62"/>
      <c r="H63" s="62"/>
      <c r="I63" s="62"/>
      <c r="J63" s="62"/>
      <c r="K63" s="62"/>
      <c r="L63" s="61"/>
      <c r="M63" s="61"/>
      <c r="N63" s="61"/>
    </row>
    <row r="64" spans="1:14" ht="13.5" hidden="1" thickBot="1" x14ac:dyDescent="0.3">
      <c r="A64" s="822"/>
      <c r="B64" s="823"/>
      <c r="C64" s="64"/>
      <c r="D64" s="64"/>
      <c r="E64" s="64"/>
      <c r="F64" s="65"/>
      <c r="G64" s="65"/>
      <c r="H64" s="65"/>
      <c r="I64" s="65"/>
      <c r="J64" s="65"/>
      <c r="K64" s="65"/>
      <c r="L64" s="64"/>
      <c r="M64" s="64"/>
      <c r="N64" s="64"/>
    </row>
    <row r="65" spans="1:14" hidden="1" x14ac:dyDescent="0.25">
      <c r="A65" s="820">
        <v>10</v>
      </c>
      <c r="B65" s="821"/>
      <c r="C65" s="61"/>
      <c r="D65" s="61"/>
      <c r="E65" s="61"/>
      <c r="F65" s="62"/>
      <c r="G65" s="62"/>
      <c r="H65" s="62"/>
      <c r="I65" s="62"/>
      <c r="J65" s="62"/>
      <c r="K65" s="62"/>
      <c r="L65" s="61"/>
      <c r="M65" s="61"/>
      <c r="N65" s="61"/>
    </row>
    <row r="66" spans="1:14" ht="13.5" hidden="1" thickBot="1" x14ac:dyDescent="0.3">
      <c r="A66" s="822"/>
      <c r="B66" s="823"/>
      <c r="C66" s="64"/>
      <c r="D66" s="64"/>
      <c r="E66" s="64"/>
      <c r="F66" s="64"/>
      <c r="G66" s="64"/>
      <c r="H66" s="64"/>
      <c r="I66" s="64"/>
      <c r="J66" s="65"/>
      <c r="K66" s="65"/>
      <c r="L66" s="64"/>
      <c r="M66" s="64"/>
      <c r="N66" s="64"/>
    </row>
    <row r="67" spans="1:14" x14ac:dyDescent="0.25">
      <c r="A67" s="70"/>
      <c r="B67" s="70"/>
      <c r="C67" s="70"/>
      <c r="D67" s="70"/>
      <c r="E67" s="70"/>
      <c r="F67" s="70"/>
      <c r="G67" s="70"/>
      <c r="H67" s="70"/>
      <c r="I67" s="70"/>
      <c r="J67" s="70"/>
      <c r="K67" s="70"/>
      <c r="L67" s="70"/>
      <c r="M67" s="70"/>
      <c r="N67" s="70"/>
    </row>
    <row r="68" spans="1:14" x14ac:dyDescent="0.25">
      <c r="A68" s="782" t="s">
        <v>310</v>
      </c>
      <c r="B68" s="783"/>
      <c r="C68" s="783"/>
      <c r="D68" s="783"/>
      <c r="E68" s="783"/>
      <c r="F68" s="783"/>
      <c r="G68" s="783"/>
      <c r="H68" s="783"/>
      <c r="I68" s="783"/>
      <c r="J68" s="783"/>
      <c r="K68" s="783"/>
      <c r="L68" s="783"/>
      <c r="M68" s="783"/>
      <c r="N68" s="784"/>
    </row>
    <row r="69" spans="1:14" ht="31.5" customHeight="1" x14ac:dyDescent="0.25">
      <c r="A69" s="71" t="s">
        <v>311</v>
      </c>
      <c r="B69" s="814" t="s">
        <v>312</v>
      </c>
      <c r="C69" s="815"/>
      <c r="D69" s="815"/>
      <c r="E69" s="815"/>
      <c r="F69" s="816"/>
      <c r="G69" s="817" t="s">
        <v>394</v>
      </c>
      <c r="H69" s="818"/>
      <c r="I69" s="818" t="s">
        <v>314</v>
      </c>
      <c r="J69" s="818"/>
      <c r="K69" s="818" t="s">
        <v>315</v>
      </c>
      <c r="L69" s="818"/>
      <c r="M69" s="819" t="s">
        <v>316</v>
      </c>
      <c r="N69" s="819"/>
    </row>
    <row r="70" spans="1:14" x14ac:dyDescent="0.25">
      <c r="A70" s="293" t="s">
        <v>426</v>
      </c>
      <c r="B70" s="798" t="s">
        <v>420</v>
      </c>
      <c r="C70" s="799"/>
      <c r="D70" s="799"/>
      <c r="E70" s="799"/>
      <c r="F70" s="800"/>
      <c r="G70" s="801">
        <v>10</v>
      </c>
      <c r="H70" s="802"/>
      <c r="I70" s="803">
        <v>50</v>
      </c>
      <c r="J70" s="804"/>
      <c r="K70" s="803" t="s">
        <v>395</v>
      </c>
      <c r="L70" s="804"/>
      <c r="M70" s="806">
        <v>144.47</v>
      </c>
      <c r="N70" s="806"/>
    </row>
    <row r="71" spans="1:14" x14ac:dyDescent="0.25">
      <c r="A71" s="293" t="s">
        <v>425</v>
      </c>
      <c r="B71" s="798" t="s">
        <v>421</v>
      </c>
      <c r="C71" s="799"/>
      <c r="D71" s="799"/>
      <c r="E71" s="799"/>
      <c r="F71" s="800"/>
      <c r="G71" s="812">
        <v>45</v>
      </c>
      <c r="H71" s="802"/>
      <c r="I71" s="803">
        <v>200</v>
      </c>
      <c r="J71" s="804"/>
      <c r="K71" s="803" t="s">
        <v>395</v>
      </c>
      <c r="L71" s="804"/>
      <c r="M71" s="806">
        <v>3135.51</v>
      </c>
      <c r="N71" s="806"/>
    </row>
    <row r="72" spans="1:14" ht="10.5" customHeight="1" x14ac:dyDescent="0.25">
      <c r="A72" s="293" t="s">
        <v>399</v>
      </c>
      <c r="B72" s="798" t="s">
        <v>422</v>
      </c>
      <c r="C72" s="799"/>
      <c r="D72" s="799"/>
      <c r="E72" s="799"/>
      <c r="F72" s="800"/>
      <c r="G72" s="812">
        <v>45</v>
      </c>
      <c r="H72" s="802"/>
      <c r="I72" s="803">
        <v>200</v>
      </c>
      <c r="J72" s="804"/>
      <c r="K72" s="803" t="s">
        <v>395</v>
      </c>
      <c r="L72" s="804"/>
      <c r="M72" s="806">
        <v>3050.84</v>
      </c>
      <c r="N72" s="806"/>
    </row>
    <row r="73" spans="1:14" hidden="1" x14ac:dyDescent="0.25">
      <c r="A73" s="293" t="s">
        <v>393</v>
      </c>
      <c r="B73" s="813" t="s">
        <v>423</v>
      </c>
      <c r="C73" s="810"/>
      <c r="D73" s="810"/>
      <c r="E73" s="810"/>
      <c r="F73" s="811"/>
      <c r="G73" s="812"/>
      <c r="H73" s="802"/>
      <c r="I73" s="804"/>
      <c r="J73" s="804"/>
      <c r="K73" s="804"/>
      <c r="L73" s="804"/>
      <c r="M73" s="806"/>
      <c r="N73" s="806"/>
    </row>
    <row r="74" spans="1:14" hidden="1" x14ac:dyDescent="0.25">
      <c r="A74" s="72"/>
      <c r="B74" s="809"/>
      <c r="C74" s="810"/>
      <c r="D74" s="810"/>
      <c r="E74" s="810"/>
      <c r="F74" s="811"/>
      <c r="G74" s="812"/>
      <c r="H74" s="802"/>
      <c r="I74" s="804"/>
      <c r="J74" s="804"/>
      <c r="K74" s="804"/>
      <c r="L74" s="804"/>
      <c r="M74" s="806"/>
      <c r="N74" s="806"/>
    </row>
    <row r="75" spans="1:14" hidden="1" x14ac:dyDescent="0.25">
      <c r="A75" s="72"/>
      <c r="B75" s="809"/>
      <c r="C75" s="810"/>
      <c r="D75" s="810"/>
      <c r="E75" s="810"/>
      <c r="F75" s="811"/>
      <c r="G75" s="812"/>
      <c r="H75" s="802"/>
      <c r="I75" s="804"/>
      <c r="J75" s="804"/>
      <c r="K75" s="804"/>
      <c r="L75" s="804"/>
      <c r="M75" s="806"/>
      <c r="N75" s="806"/>
    </row>
    <row r="76" spans="1:14" ht="12" customHeight="1" x14ac:dyDescent="0.25">
      <c r="A76" s="87" t="s">
        <v>400</v>
      </c>
      <c r="B76" s="798" t="s">
        <v>424</v>
      </c>
      <c r="C76" s="799"/>
      <c r="D76" s="799"/>
      <c r="E76" s="799"/>
      <c r="F76" s="800"/>
      <c r="G76" s="801" t="s">
        <v>395</v>
      </c>
      <c r="H76" s="802"/>
      <c r="I76" s="803" t="s">
        <v>395</v>
      </c>
      <c r="J76" s="804"/>
      <c r="K76" s="804"/>
      <c r="L76" s="804"/>
      <c r="M76" s="805" t="s">
        <v>395</v>
      </c>
      <c r="N76" s="806"/>
    </row>
    <row r="77" spans="1:14" ht="16.5" customHeight="1" x14ac:dyDescent="0.25">
      <c r="A77" s="73">
        <f>COUNTA(B70:F76)</f>
        <v>5</v>
      </c>
      <c r="B77" s="807" t="s">
        <v>317</v>
      </c>
      <c r="C77" s="807"/>
      <c r="D77" s="807"/>
      <c r="E77" s="807"/>
      <c r="F77" s="807"/>
      <c r="G77" s="807"/>
      <c r="H77" s="807"/>
      <c r="I77" s="807"/>
      <c r="J77" s="807"/>
      <c r="K77" s="807"/>
      <c r="L77" s="808"/>
      <c r="M77" s="764">
        <f>SUM(M70:N72)</f>
        <v>6330.82</v>
      </c>
      <c r="N77" s="764"/>
    </row>
    <row r="78" spans="1:14" x14ac:dyDescent="0.25">
      <c r="A78" s="70"/>
      <c r="B78" s="70"/>
      <c r="C78" s="70"/>
      <c r="D78" s="70"/>
      <c r="E78" s="70"/>
      <c r="F78" s="70"/>
      <c r="G78" s="70"/>
      <c r="H78" s="70"/>
      <c r="I78" s="70"/>
      <c r="J78" s="70"/>
      <c r="K78" s="70"/>
      <c r="L78" s="70"/>
      <c r="M78" s="70"/>
      <c r="N78" s="70"/>
    </row>
    <row r="79" spans="1:14" x14ac:dyDescent="0.25">
      <c r="A79" s="782" t="s">
        <v>318</v>
      </c>
      <c r="B79" s="783"/>
      <c r="C79" s="783"/>
      <c r="D79" s="783"/>
      <c r="E79" s="783"/>
      <c r="F79" s="783"/>
      <c r="G79" s="783"/>
      <c r="H79" s="783"/>
      <c r="I79" s="783"/>
      <c r="J79" s="783"/>
      <c r="K79" s="783"/>
      <c r="L79" s="783"/>
      <c r="M79" s="783"/>
      <c r="N79" s="784"/>
    </row>
    <row r="80" spans="1:14" x14ac:dyDescent="0.25">
      <c r="A80" s="785" t="s">
        <v>319</v>
      </c>
      <c r="B80" s="786"/>
      <c r="C80" s="786"/>
      <c r="D80" s="787"/>
      <c r="E80" s="785" t="s">
        <v>118</v>
      </c>
      <c r="F80" s="786"/>
      <c r="G80" s="786"/>
      <c r="H80" s="786"/>
      <c r="I80" s="786"/>
      <c r="J80" s="786"/>
      <c r="K80" s="786"/>
      <c r="L80" s="786"/>
      <c r="M80" s="760" t="s">
        <v>320</v>
      </c>
      <c r="N80" s="762"/>
    </row>
    <row r="81" spans="1:14" ht="12.75" customHeight="1" x14ac:dyDescent="0.25">
      <c r="A81" s="788"/>
      <c r="B81" s="789"/>
      <c r="C81" s="789"/>
      <c r="D81" s="790"/>
      <c r="E81" s="788"/>
      <c r="F81" s="789"/>
      <c r="G81" s="789"/>
      <c r="H81" s="789"/>
      <c r="I81" s="789"/>
      <c r="J81" s="789"/>
      <c r="K81" s="789"/>
      <c r="L81" s="790"/>
      <c r="M81" s="794"/>
      <c r="N81" s="795"/>
    </row>
    <row r="82" spans="1:14" x14ac:dyDescent="0.25">
      <c r="A82" s="791"/>
      <c r="B82" s="792"/>
      <c r="C82" s="792"/>
      <c r="D82" s="793"/>
      <c r="E82" s="791"/>
      <c r="F82" s="792"/>
      <c r="G82" s="792"/>
      <c r="H82" s="792"/>
      <c r="I82" s="792"/>
      <c r="J82" s="792"/>
      <c r="K82" s="792"/>
      <c r="L82" s="793"/>
      <c r="M82" s="796"/>
      <c r="N82" s="797"/>
    </row>
    <row r="83" spans="1:14" x14ac:dyDescent="0.25">
      <c r="A83" s="772"/>
      <c r="B83" s="773"/>
      <c r="C83" s="773"/>
      <c r="D83" s="774"/>
      <c r="E83" s="772"/>
      <c r="F83" s="773"/>
      <c r="G83" s="773"/>
      <c r="H83" s="773"/>
      <c r="I83" s="773"/>
      <c r="J83" s="773"/>
      <c r="K83" s="773"/>
      <c r="L83" s="773"/>
      <c r="M83" s="778"/>
      <c r="N83" s="779"/>
    </row>
    <row r="84" spans="1:14" x14ac:dyDescent="0.25">
      <c r="A84" s="775"/>
      <c r="B84" s="776"/>
      <c r="C84" s="776"/>
      <c r="D84" s="777"/>
      <c r="E84" s="775"/>
      <c r="F84" s="776"/>
      <c r="G84" s="776"/>
      <c r="H84" s="776"/>
      <c r="I84" s="776"/>
      <c r="J84" s="776"/>
      <c r="K84" s="776"/>
      <c r="L84" s="776"/>
      <c r="M84" s="780"/>
      <c r="N84" s="781"/>
    </row>
    <row r="85" spans="1:14" x14ac:dyDescent="0.25">
      <c r="A85" s="772"/>
      <c r="B85" s="773"/>
      <c r="C85" s="773"/>
      <c r="D85" s="774"/>
      <c r="E85" s="772"/>
      <c r="F85" s="773"/>
      <c r="G85" s="773"/>
      <c r="H85" s="773"/>
      <c r="I85" s="773"/>
      <c r="J85" s="773"/>
      <c r="K85" s="773"/>
      <c r="L85" s="773"/>
      <c r="M85" s="778"/>
      <c r="N85" s="779"/>
    </row>
    <row r="86" spans="1:14" x14ac:dyDescent="0.25">
      <c r="A86" s="775"/>
      <c r="B86" s="776"/>
      <c r="C86" s="776"/>
      <c r="D86" s="777"/>
      <c r="E86" s="775"/>
      <c r="F86" s="776"/>
      <c r="G86" s="776"/>
      <c r="H86" s="776"/>
      <c r="I86" s="776"/>
      <c r="J86" s="776"/>
      <c r="K86" s="776"/>
      <c r="L86" s="776"/>
      <c r="M86" s="780"/>
      <c r="N86" s="781"/>
    </row>
    <row r="87" spans="1:14" x14ac:dyDescent="0.25">
      <c r="A87" s="760" t="s">
        <v>321</v>
      </c>
      <c r="B87" s="761"/>
      <c r="C87" s="761"/>
      <c r="D87" s="761"/>
      <c r="E87" s="761"/>
      <c r="F87" s="761"/>
      <c r="G87" s="761"/>
      <c r="H87" s="761"/>
      <c r="I87" s="761"/>
      <c r="J87" s="761"/>
      <c r="K87" s="761"/>
      <c r="L87" s="762"/>
      <c r="M87" s="763">
        <f>M77+M81</f>
        <v>6330.82</v>
      </c>
      <c r="N87" s="764"/>
    </row>
    <row r="65405" spans="247:251" x14ac:dyDescent="0.25">
      <c r="IM65405" s="54" t="s">
        <v>322</v>
      </c>
      <c r="IN65405" s="54" t="s">
        <v>323</v>
      </c>
      <c r="IO65405" s="54" t="s">
        <v>324</v>
      </c>
      <c r="IP65405" s="54" t="s">
        <v>325</v>
      </c>
      <c r="IQ65405" s="54" t="s">
        <v>326</v>
      </c>
    </row>
    <row r="65406" spans="247:251" x14ac:dyDescent="0.25">
      <c r="IM65406" s="54" t="e">
        <f>#REF!&amp;$C$9</f>
        <v>#REF!</v>
      </c>
      <c r="IN65406" s="54" t="e">
        <f>#REF!</f>
        <v>#REF!</v>
      </c>
      <c r="IO65406" s="54" t="e">
        <f>$B$25&amp;" - "&amp;$B$26&amp;" - "&amp;$B$29&amp;" - "&amp;$I$29&amp;" - "&amp;#REF!&amp;" - "&amp;#REF!&amp;" - "&amp;#REF!&amp;" - "&amp;#REF!</f>
        <v>#REF!</v>
      </c>
      <c r="IP65406" s="54"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Q65406" s="54" t="e">
        <f>#REF!</f>
        <v>#REF!</v>
      </c>
    </row>
  </sheetData>
  <mergeCells count="15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A24:N24"/>
    <mergeCell ref="B25:G25"/>
    <mergeCell ref="I25:N25"/>
    <mergeCell ref="A32:H32"/>
    <mergeCell ref="I32:J32"/>
    <mergeCell ref="K32:L32"/>
    <mergeCell ref="M32:N32"/>
    <mergeCell ref="B29:G29"/>
    <mergeCell ref="I29:N29"/>
    <mergeCell ref="A30:N30"/>
    <mergeCell ref="A31:H31"/>
    <mergeCell ref="I31:J31"/>
    <mergeCell ref="K31:L31"/>
    <mergeCell ref="M31:N31"/>
    <mergeCell ref="A34:H34"/>
    <mergeCell ref="I34:J34"/>
    <mergeCell ref="K34:L34"/>
    <mergeCell ref="M34:N34"/>
    <mergeCell ref="A33:H33"/>
    <mergeCell ref="I33:J33"/>
    <mergeCell ref="K33:L33"/>
    <mergeCell ref="M33:N33"/>
    <mergeCell ref="A36:H36"/>
    <mergeCell ref="I36:J36"/>
    <mergeCell ref="K36:L36"/>
    <mergeCell ref="M36:N36"/>
    <mergeCell ref="A35:H35"/>
    <mergeCell ref="I35:J35"/>
    <mergeCell ref="K35:L35"/>
    <mergeCell ref="M35:N35"/>
    <mergeCell ref="A38:H38"/>
    <mergeCell ref="I38:J38"/>
    <mergeCell ref="K38:L38"/>
    <mergeCell ref="M38:N38"/>
    <mergeCell ref="A37:H37"/>
    <mergeCell ref="I37:J37"/>
    <mergeCell ref="K37:L37"/>
    <mergeCell ref="M37:N37"/>
    <mergeCell ref="A40:H40"/>
    <mergeCell ref="I40:J40"/>
    <mergeCell ref="K40:L40"/>
    <mergeCell ref="M40:N40"/>
    <mergeCell ref="A39:H39"/>
    <mergeCell ref="I39:J39"/>
    <mergeCell ref="K39:L39"/>
    <mergeCell ref="M39:N39"/>
    <mergeCell ref="A42:H42"/>
    <mergeCell ref="I42:J42"/>
    <mergeCell ref="K42:L42"/>
    <mergeCell ref="M42:N42"/>
    <mergeCell ref="A41:H41"/>
    <mergeCell ref="I41:J41"/>
    <mergeCell ref="K41:L41"/>
    <mergeCell ref="M41:N41"/>
    <mergeCell ref="A45:N45"/>
    <mergeCell ref="A46:B46"/>
    <mergeCell ref="A47:B48"/>
    <mergeCell ref="A49:B50"/>
    <mergeCell ref="A51:B52"/>
    <mergeCell ref="A53:B54"/>
    <mergeCell ref="A43:H43"/>
    <mergeCell ref="I43:J43"/>
    <mergeCell ref="K43:L43"/>
    <mergeCell ref="M43:N43"/>
    <mergeCell ref="A68:N68"/>
    <mergeCell ref="B69:F69"/>
    <mergeCell ref="G69:H69"/>
    <mergeCell ref="I69:J69"/>
    <mergeCell ref="K69:L69"/>
    <mergeCell ref="M69:N69"/>
    <mergeCell ref="A55:B56"/>
    <mergeCell ref="A57:B58"/>
    <mergeCell ref="A59:B60"/>
    <mergeCell ref="A61:B62"/>
    <mergeCell ref="A63:B64"/>
    <mergeCell ref="A65: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A87:L87"/>
    <mergeCell ref="M87:N87"/>
    <mergeCell ref="A2:N2"/>
    <mergeCell ref="C11:N18"/>
    <mergeCell ref="A83:D84"/>
    <mergeCell ref="E83:L84"/>
    <mergeCell ref="M83:N84"/>
    <mergeCell ref="A85:D86"/>
    <mergeCell ref="E85:L86"/>
    <mergeCell ref="M85:N86"/>
    <mergeCell ref="A79:N79"/>
    <mergeCell ref="A80:D80"/>
    <mergeCell ref="E80:L80"/>
    <mergeCell ref="M80:N80"/>
    <mergeCell ref="A81:D82"/>
    <mergeCell ref="E81:L82"/>
    <mergeCell ref="M81:N82"/>
    <mergeCell ref="B76:F76"/>
    <mergeCell ref="G76:H76"/>
    <mergeCell ref="I76:J76"/>
    <mergeCell ref="K76:L76"/>
    <mergeCell ref="M76:N76"/>
    <mergeCell ref="B77:L77"/>
    <mergeCell ref="M77:N77"/>
  </mergeCells>
  <conditionalFormatting sqref="C49:N49 C51:N51 C53:N53 C61:N61 C55:M55 C59:N59 C57:N57 C63:N63 C65:N65 C47:N47">
    <cfRule type="cellIs" dxfId="9" priority="2" stopIfTrue="1" operator="equal">
      <formula>"x"</formula>
    </cfRule>
  </conditionalFormatting>
  <conditionalFormatting sqref="C50:N50 C52:N52 C54:N54 C62:N62 C60:N60 C56:N56 C58:N58 C64:N64 C66:N66 C48:N48">
    <cfRule type="cellIs" dxfId="8" priority="3" stopIfTrue="1" operator="equal">
      <formula>"x"</formula>
    </cfRule>
  </conditionalFormatting>
  <conditionalFormatting sqref="N55">
    <cfRule type="cellIs" dxfId="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 right="0.7" top="0.75" bottom="0.75" header="0.3" footer="0.3"/>
  <pageSetup paperSize="9" scale="95" orientation="landscape" r:id="rId1"/>
  <rowBreaks count="2" manualBreakCount="2">
    <brk id="29" max="17" man="1"/>
    <brk id="67" max="17" man="1"/>
  </rowBreaks>
  <colBreaks count="1" manualBreakCount="1">
    <brk id="14"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65406"/>
  <sheetViews>
    <sheetView topLeftCell="A11" zoomScale="110" zoomScaleNormal="110" zoomScaleSheetLayoutView="75" workbookViewId="0">
      <selection activeCell="O43" sqref="O43"/>
    </sheetView>
  </sheetViews>
  <sheetFormatPr defaultColWidth="9.140625" defaultRowHeight="12.75" x14ac:dyDescent="0.25"/>
  <cols>
    <col min="1" max="1" width="9.42578125" style="53" customWidth="1"/>
    <col min="2" max="2" width="11.28515625" style="53" customWidth="1"/>
    <col min="3" max="3" width="6.28515625" style="53" customWidth="1"/>
    <col min="4" max="9" width="6.5703125" style="53" customWidth="1"/>
    <col min="10" max="10" width="6.85546875" style="53" customWidth="1"/>
    <col min="11" max="11" width="6.5703125" style="53" customWidth="1"/>
    <col min="12" max="12" width="7" style="53" customWidth="1"/>
    <col min="13" max="13" width="6.5703125" style="53" customWidth="1"/>
    <col min="14" max="14" width="6.140625" style="53" customWidth="1"/>
    <col min="15" max="240" width="9.140625" style="53"/>
    <col min="241" max="241" width="14.140625" style="53" bestFit="1" customWidth="1"/>
    <col min="242" max="16384" width="9.140625" style="53"/>
  </cols>
  <sheetData>
    <row r="1" spans="1:19" s="58" customFormat="1" ht="18" customHeight="1" x14ac:dyDescent="0.25">
      <c r="A1" s="883" t="s">
        <v>408</v>
      </c>
      <c r="B1" s="883"/>
      <c r="C1" s="883"/>
      <c r="D1" s="883"/>
      <c r="E1" s="883"/>
      <c r="F1" s="883"/>
      <c r="G1" s="883"/>
      <c r="H1" s="883"/>
      <c r="I1" s="883"/>
      <c r="J1" s="883"/>
      <c r="K1" s="883"/>
      <c r="L1" s="883"/>
      <c r="M1" s="883"/>
      <c r="N1" s="883"/>
    </row>
    <row r="2" spans="1:19" s="292" customFormat="1" ht="26.25" customHeight="1" x14ac:dyDescent="0.25">
      <c r="A2" s="765" t="s">
        <v>411</v>
      </c>
      <c r="B2" s="765"/>
      <c r="C2" s="765"/>
      <c r="D2" s="765"/>
      <c r="E2" s="765"/>
      <c r="F2" s="765"/>
      <c r="G2" s="765"/>
      <c r="H2" s="765"/>
      <c r="I2" s="765"/>
      <c r="J2" s="765"/>
      <c r="K2" s="765"/>
      <c r="L2" s="765"/>
      <c r="M2" s="765"/>
      <c r="N2" s="765"/>
      <c r="O2" s="291"/>
      <c r="P2" s="291"/>
      <c r="Q2" s="291"/>
      <c r="R2" s="291"/>
      <c r="S2" s="291"/>
    </row>
    <row r="3" spans="1:19" s="55" customFormat="1" ht="44.25" customHeight="1" x14ac:dyDescent="0.25">
      <c r="A3" s="884" t="s">
        <v>409</v>
      </c>
      <c r="B3" s="885"/>
      <c r="C3" s="885"/>
      <c r="D3" s="886"/>
      <c r="E3" s="887" t="s">
        <v>382</v>
      </c>
      <c r="F3" s="888"/>
      <c r="G3" s="888"/>
      <c r="H3" s="889"/>
      <c r="I3" s="890" t="s">
        <v>383</v>
      </c>
      <c r="J3" s="891"/>
      <c r="K3" s="891"/>
      <c r="L3" s="891"/>
      <c r="M3" s="891"/>
      <c r="N3" s="892"/>
    </row>
    <row r="4" spans="1:19" s="55" customFormat="1" ht="12.75" customHeight="1" x14ac:dyDescent="0.25">
      <c r="A4" s="893" t="s">
        <v>410</v>
      </c>
      <c r="B4" s="894"/>
      <c r="C4" s="894"/>
      <c r="D4" s="895"/>
      <c r="E4" s="899"/>
      <c r="F4" s="900"/>
      <c r="G4" s="900"/>
      <c r="H4" s="900"/>
      <c r="I4" s="901" t="s">
        <v>381</v>
      </c>
      <c r="J4" s="902"/>
      <c r="K4" s="902"/>
      <c r="L4" s="903"/>
      <c r="M4" s="903"/>
      <c r="N4" s="904"/>
    </row>
    <row r="5" spans="1:19" s="55" customFormat="1" ht="21.75" customHeight="1" x14ac:dyDescent="0.25">
      <c r="A5" s="896"/>
      <c r="B5" s="897"/>
      <c r="C5" s="897"/>
      <c r="D5" s="898"/>
      <c r="E5" s="900"/>
      <c r="F5" s="900"/>
      <c r="G5" s="900"/>
      <c r="H5" s="900"/>
      <c r="I5" s="905"/>
      <c r="J5" s="906"/>
      <c r="K5" s="906"/>
      <c r="L5" s="906"/>
      <c r="M5" s="906"/>
      <c r="N5" s="907"/>
    </row>
    <row r="6" spans="1:19" s="55" customFormat="1" ht="21.75" customHeight="1" x14ac:dyDescent="0.25">
      <c r="A6" s="869" t="s">
        <v>283</v>
      </c>
      <c r="B6" s="870"/>
      <c r="C6" s="870"/>
      <c r="D6" s="871"/>
      <c r="E6" s="875" t="s">
        <v>379</v>
      </c>
      <c r="F6" s="875"/>
      <c r="G6" s="875"/>
      <c r="H6" s="876"/>
      <c r="I6" s="879" t="s">
        <v>284</v>
      </c>
      <c r="J6" s="879"/>
      <c r="K6" s="879"/>
      <c r="L6" s="879"/>
      <c r="M6" s="879"/>
      <c r="N6" s="879"/>
    </row>
    <row r="7" spans="1:19" s="55" customFormat="1" ht="27" customHeight="1" x14ac:dyDescent="0.25">
      <c r="A7" s="872"/>
      <c r="B7" s="873"/>
      <c r="C7" s="873"/>
      <c r="D7" s="874"/>
      <c r="E7" s="877"/>
      <c r="F7" s="877"/>
      <c r="G7" s="877"/>
      <c r="H7" s="878"/>
      <c r="I7" s="880">
        <v>2018</v>
      </c>
      <c r="J7" s="881"/>
      <c r="K7" s="882">
        <v>2019</v>
      </c>
      <c r="L7" s="882"/>
      <c r="M7" s="882">
        <v>2020</v>
      </c>
      <c r="N7" s="882"/>
    </row>
    <row r="8" spans="1:19" s="55" customFormat="1" ht="31.5" customHeight="1" x14ac:dyDescent="0.25">
      <c r="A8" s="908" t="s">
        <v>285</v>
      </c>
      <c r="B8" s="909"/>
      <c r="C8" s="909"/>
      <c r="D8" s="910"/>
      <c r="E8" s="917" t="s">
        <v>380</v>
      </c>
      <c r="F8" s="917"/>
      <c r="G8" s="917"/>
      <c r="H8" s="918"/>
      <c r="I8" s="914" t="s">
        <v>286</v>
      </c>
      <c r="J8" s="915"/>
      <c r="K8" s="916" t="s">
        <v>455</v>
      </c>
      <c r="L8" s="916"/>
      <c r="M8" s="916" t="s">
        <v>455</v>
      </c>
      <c r="N8" s="916"/>
    </row>
    <row r="9" spans="1:19" ht="45.75" customHeight="1" x14ac:dyDescent="0.25">
      <c r="A9" s="855" t="s">
        <v>287</v>
      </c>
      <c r="B9" s="856"/>
      <c r="C9" s="857" t="s">
        <v>384</v>
      </c>
      <c r="D9" s="867"/>
      <c r="E9" s="867"/>
      <c r="F9" s="867"/>
      <c r="G9" s="867"/>
      <c r="H9" s="867"/>
      <c r="I9" s="867"/>
      <c r="J9" s="867"/>
      <c r="K9" s="867"/>
      <c r="L9" s="867"/>
      <c r="M9" s="867"/>
      <c r="N9" s="868"/>
    </row>
    <row r="10" spans="1:19" ht="38.25" hidden="1" customHeight="1" x14ac:dyDescent="0.25">
      <c r="A10" s="855"/>
      <c r="B10" s="856"/>
      <c r="C10" s="857"/>
      <c r="D10" s="858"/>
      <c r="E10" s="858"/>
      <c r="F10" s="858"/>
      <c r="G10" s="858"/>
      <c r="H10" s="858"/>
      <c r="I10" s="858"/>
      <c r="J10" s="858"/>
      <c r="K10" s="858"/>
      <c r="L10" s="858"/>
      <c r="M10" s="858"/>
      <c r="N10" s="859"/>
    </row>
    <row r="11" spans="1:19" ht="27.75" customHeight="1" x14ac:dyDescent="0.25">
      <c r="A11" s="860" t="s">
        <v>288</v>
      </c>
      <c r="B11" s="861"/>
      <c r="C11" s="766" t="s">
        <v>456</v>
      </c>
      <c r="D11" s="767"/>
      <c r="E11" s="767"/>
      <c r="F11" s="767"/>
      <c r="G11" s="767"/>
      <c r="H11" s="767"/>
      <c r="I11" s="767"/>
      <c r="J11" s="767"/>
      <c r="K11" s="767"/>
      <c r="L11" s="767"/>
      <c r="M11" s="767"/>
      <c r="N11" s="768"/>
    </row>
    <row r="12" spans="1:19" ht="27.75" customHeight="1" x14ac:dyDescent="0.25">
      <c r="A12" s="862"/>
      <c r="B12" s="863"/>
      <c r="C12" s="769"/>
      <c r="D12" s="770"/>
      <c r="E12" s="770"/>
      <c r="F12" s="770"/>
      <c r="G12" s="770"/>
      <c r="H12" s="770"/>
      <c r="I12" s="770"/>
      <c r="J12" s="770"/>
      <c r="K12" s="770"/>
      <c r="L12" s="770"/>
      <c r="M12" s="770"/>
      <c r="N12" s="771"/>
    </row>
    <row r="13" spans="1:19" ht="27.75" customHeight="1" x14ac:dyDescent="0.25">
      <c r="A13" s="862"/>
      <c r="B13" s="863"/>
      <c r="C13" s="769"/>
      <c r="D13" s="770"/>
      <c r="E13" s="770"/>
      <c r="F13" s="770"/>
      <c r="G13" s="770"/>
      <c r="H13" s="770"/>
      <c r="I13" s="770"/>
      <c r="J13" s="770"/>
      <c r="K13" s="770"/>
      <c r="L13" s="770"/>
      <c r="M13" s="770"/>
      <c r="N13" s="771"/>
    </row>
    <row r="14" spans="1:19" ht="27.75" customHeight="1" x14ac:dyDescent="0.25">
      <c r="A14" s="862"/>
      <c r="B14" s="863"/>
      <c r="C14" s="769"/>
      <c r="D14" s="770"/>
      <c r="E14" s="770"/>
      <c r="F14" s="770"/>
      <c r="G14" s="770"/>
      <c r="H14" s="770"/>
      <c r="I14" s="770"/>
      <c r="J14" s="770"/>
      <c r="K14" s="770"/>
      <c r="L14" s="770"/>
      <c r="M14" s="770"/>
      <c r="N14" s="771"/>
    </row>
    <row r="15" spans="1:19" ht="18.75" hidden="1" customHeight="1" x14ac:dyDescent="0.25">
      <c r="A15" s="862"/>
      <c r="B15" s="863"/>
      <c r="C15" s="284"/>
      <c r="D15" s="285"/>
      <c r="E15" s="285"/>
      <c r="F15" s="285"/>
      <c r="G15" s="285"/>
      <c r="H15" s="285"/>
      <c r="I15" s="285"/>
      <c r="J15" s="285"/>
      <c r="K15" s="285"/>
      <c r="L15" s="285"/>
      <c r="M15" s="285"/>
      <c r="N15" s="286"/>
    </row>
    <row r="16" spans="1:19" ht="16.5" hidden="1" customHeight="1" x14ac:dyDescent="0.25">
      <c r="A16" s="862"/>
      <c r="B16" s="863"/>
      <c r="C16" s="284"/>
      <c r="D16" s="285"/>
      <c r="E16" s="285"/>
      <c r="F16" s="285"/>
      <c r="G16" s="285"/>
      <c r="H16" s="285"/>
      <c r="I16" s="285"/>
      <c r="J16" s="285"/>
      <c r="K16" s="285"/>
      <c r="L16" s="285"/>
      <c r="M16" s="285"/>
      <c r="N16" s="286"/>
    </row>
    <row r="17" spans="1:162" ht="23.25" hidden="1" customHeight="1" x14ac:dyDescent="0.25">
      <c r="A17" s="862"/>
      <c r="B17" s="863"/>
      <c r="C17" s="284"/>
      <c r="D17" s="285"/>
      <c r="E17" s="285"/>
      <c r="F17" s="285"/>
      <c r="G17" s="285"/>
      <c r="H17" s="285"/>
      <c r="I17" s="285"/>
      <c r="J17" s="285"/>
      <c r="K17" s="285"/>
      <c r="L17" s="285"/>
      <c r="M17" s="285"/>
      <c r="N17" s="286"/>
    </row>
    <row r="18" spans="1:162" ht="20.25" hidden="1" customHeight="1" x14ac:dyDescent="0.25">
      <c r="A18" s="862"/>
      <c r="B18" s="863"/>
      <c r="C18" s="284"/>
      <c r="D18" s="285"/>
      <c r="E18" s="285"/>
      <c r="F18" s="285"/>
      <c r="G18" s="285"/>
      <c r="H18" s="285"/>
      <c r="I18" s="285"/>
      <c r="J18" s="285"/>
      <c r="K18" s="285"/>
      <c r="L18" s="285"/>
      <c r="M18" s="285"/>
      <c r="N18" s="286"/>
    </row>
    <row r="19" spans="1:162" ht="13.5" hidden="1" customHeight="1" x14ac:dyDescent="0.25">
      <c r="A19" s="862"/>
      <c r="B19" s="863"/>
      <c r="C19" s="284"/>
      <c r="D19" s="285"/>
      <c r="E19" s="285"/>
      <c r="F19" s="285"/>
      <c r="G19" s="285"/>
      <c r="H19" s="285"/>
      <c r="I19" s="285"/>
      <c r="J19" s="285"/>
      <c r="K19" s="285"/>
      <c r="L19" s="285"/>
      <c r="M19" s="285"/>
      <c r="N19" s="286"/>
    </row>
    <row r="20" spans="1:162" ht="13.5" hidden="1" customHeight="1" x14ac:dyDescent="0.25">
      <c r="A20" s="862"/>
      <c r="B20" s="863"/>
      <c r="C20" s="284"/>
      <c r="D20" s="285"/>
      <c r="E20" s="285"/>
      <c r="F20" s="285"/>
      <c r="G20" s="285"/>
      <c r="H20" s="285"/>
      <c r="I20" s="285"/>
      <c r="J20" s="285"/>
      <c r="K20" s="285"/>
      <c r="L20" s="285"/>
      <c r="M20" s="285"/>
      <c r="N20" s="286"/>
    </row>
    <row r="21" spans="1:162" ht="13.5" hidden="1" customHeight="1" x14ac:dyDescent="0.25">
      <c r="A21" s="862"/>
      <c r="B21" s="863"/>
      <c r="C21" s="284"/>
      <c r="D21" s="285"/>
      <c r="E21" s="285"/>
      <c r="F21" s="285"/>
      <c r="G21" s="285"/>
      <c r="H21" s="285"/>
      <c r="I21" s="285"/>
      <c r="J21" s="285"/>
      <c r="K21" s="285"/>
      <c r="L21" s="285"/>
      <c r="M21" s="285"/>
      <c r="N21" s="286"/>
    </row>
    <row r="22" spans="1:162" ht="13.5" hidden="1" customHeight="1" x14ac:dyDescent="0.25">
      <c r="A22" s="862"/>
      <c r="B22" s="863"/>
      <c r="C22" s="284"/>
      <c r="D22" s="285"/>
      <c r="E22" s="285"/>
      <c r="F22" s="285"/>
      <c r="G22" s="285"/>
      <c r="H22" s="285"/>
      <c r="I22" s="285"/>
      <c r="J22" s="285"/>
      <c r="K22" s="285"/>
      <c r="L22" s="285"/>
      <c r="M22" s="285"/>
      <c r="N22" s="286"/>
    </row>
    <row r="23" spans="1:162" ht="13.5" hidden="1" customHeight="1" x14ac:dyDescent="0.25">
      <c r="A23" s="864"/>
      <c r="B23" s="865"/>
      <c r="C23" s="287"/>
      <c r="D23" s="288"/>
      <c r="E23" s="288"/>
      <c r="F23" s="288"/>
      <c r="G23" s="288"/>
      <c r="H23" s="288"/>
      <c r="I23" s="288"/>
      <c r="J23" s="288"/>
      <c r="K23" s="288"/>
      <c r="L23" s="288"/>
      <c r="M23" s="288"/>
      <c r="N23" s="289"/>
    </row>
    <row r="24" spans="1:162" ht="18.75" customHeight="1" x14ac:dyDescent="0.25">
      <c r="A24" s="833" t="s">
        <v>0</v>
      </c>
      <c r="B24" s="866"/>
      <c r="C24" s="866"/>
      <c r="D24" s="866"/>
      <c r="E24" s="866"/>
      <c r="F24" s="866"/>
      <c r="G24" s="866"/>
      <c r="H24" s="866"/>
      <c r="I24" s="866"/>
      <c r="J24" s="866"/>
      <c r="K24" s="866"/>
      <c r="L24" s="866"/>
      <c r="M24" s="866"/>
      <c r="N24" s="834"/>
      <c r="O24" s="57"/>
      <c r="P24" s="57"/>
      <c r="Q24" s="57"/>
      <c r="R24" s="57"/>
      <c r="S24" s="57"/>
      <c r="T24" s="57"/>
      <c r="U24" s="57"/>
      <c r="V24" s="57"/>
      <c r="W24" s="57"/>
      <c r="X24" s="57"/>
      <c r="Y24" s="57"/>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row>
    <row r="25" spans="1:162" ht="27" customHeight="1" x14ac:dyDescent="0.25">
      <c r="A25" s="59">
        <v>1</v>
      </c>
      <c r="B25" s="919" t="s">
        <v>457</v>
      </c>
      <c r="C25" s="920"/>
      <c r="D25" s="920"/>
      <c r="E25" s="920"/>
      <c r="F25" s="920"/>
      <c r="G25" s="921"/>
      <c r="H25" s="59">
        <v>6</v>
      </c>
      <c r="I25" s="849" t="s">
        <v>458</v>
      </c>
      <c r="J25" s="850"/>
      <c r="K25" s="850"/>
      <c r="L25" s="850"/>
      <c r="M25" s="850"/>
      <c r="N25" s="851"/>
      <c r="O25" s="57"/>
      <c r="P25" s="57"/>
      <c r="Q25" s="57"/>
      <c r="R25" s="57"/>
      <c r="S25" s="57"/>
      <c r="T25" s="57"/>
      <c r="U25" s="57"/>
      <c r="V25" s="57"/>
      <c r="W25" s="57"/>
      <c r="X25" s="57"/>
      <c r="Y25" s="57"/>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row>
    <row r="26" spans="1:162" ht="27" customHeight="1" x14ac:dyDescent="0.3">
      <c r="A26" s="59">
        <v>2</v>
      </c>
      <c r="B26" s="919" t="s">
        <v>387</v>
      </c>
      <c r="C26" s="920"/>
      <c r="D26" s="920"/>
      <c r="E26" s="920"/>
      <c r="F26" s="920"/>
      <c r="G26" s="921"/>
      <c r="H26" s="59">
        <v>7</v>
      </c>
      <c r="I26" s="849" t="s">
        <v>389</v>
      </c>
      <c r="J26" s="850"/>
      <c r="K26" s="850"/>
      <c r="L26" s="850"/>
      <c r="M26" s="850"/>
      <c r="N26" s="851"/>
      <c r="O26" s="57"/>
      <c r="P26" s="57"/>
      <c r="Q26" s="57"/>
      <c r="R26" s="57"/>
      <c r="S26" s="57"/>
      <c r="T26" s="57"/>
      <c r="U26" s="57"/>
      <c r="V26" s="57"/>
      <c r="W26" s="57"/>
      <c r="X26" s="57"/>
      <c r="Y26" s="57"/>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row>
    <row r="27" spans="1:162" ht="34.5" customHeight="1" x14ac:dyDescent="0.3">
      <c r="A27" s="59">
        <v>3</v>
      </c>
      <c r="B27" s="849" t="s">
        <v>388</v>
      </c>
      <c r="C27" s="850"/>
      <c r="D27" s="850"/>
      <c r="E27" s="850"/>
      <c r="F27" s="850"/>
      <c r="G27" s="851"/>
      <c r="H27" s="59">
        <v>8</v>
      </c>
      <c r="I27" s="849"/>
      <c r="J27" s="850"/>
      <c r="K27" s="850"/>
      <c r="L27" s="850"/>
      <c r="M27" s="850"/>
      <c r="N27" s="851"/>
      <c r="O27" s="57"/>
      <c r="P27" s="57"/>
      <c r="Q27" s="57"/>
      <c r="R27" s="57"/>
      <c r="S27" s="57"/>
      <c r="T27" s="57"/>
      <c r="U27" s="57"/>
      <c r="V27" s="57"/>
      <c r="W27" s="57"/>
      <c r="X27" s="57"/>
      <c r="Y27" s="57"/>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row>
    <row r="28" spans="1:162" ht="27" customHeight="1" x14ac:dyDescent="0.3">
      <c r="A28" s="59">
        <v>4</v>
      </c>
      <c r="B28" s="919" t="s">
        <v>385</v>
      </c>
      <c r="C28" s="920"/>
      <c r="D28" s="920"/>
      <c r="E28" s="920"/>
      <c r="F28" s="920"/>
      <c r="G28" s="921"/>
      <c r="H28" s="59">
        <v>9</v>
      </c>
      <c r="I28" s="849"/>
      <c r="J28" s="850"/>
      <c r="K28" s="850"/>
      <c r="L28" s="850"/>
      <c r="M28" s="850"/>
      <c r="N28" s="851"/>
      <c r="O28" s="57"/>
      <c r="P28" s="57"/>
      <c r="Q28" s="57"/>
      <c r="R28" s="57"/>
      <c r="S28" s="57"/>
      <c r="T28" s="57"/>
      <c r="U28" s="57"/>
      <c r="V28" s="57"/>
      <c r="W28" s="57"/>
      <c r="X28" s="57"/>
      <c r="Y28" s="57"/>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row>
    <row r="29" spans="1:162" ht="27" customHeight="1" x14ac:dyDescent="0.3">
      <c r="A29" s="59">
        <v>5</v>
      </c>
      <c r="B29" s="919" t="s">
        <v>386</v>
      </c>
      <c r="C29" s="920"/>
      <c r="D29" s="920"/>
      <c r="E29" s="920"/>
      <c r="F29" s="920"/>
      <c r="G29" s="921"/>
      <c r="H29" s="59">
        <v>10</v>
      </c>
      <c r="I29" s="849"/>
      <c r="J29" s="850"/>
      <c r="K29" s="850"/>
      <c r="L29" s="850"/>
      <c r="M29" s="850"/>
      <c r="N29" s="851"/>
      <c r="O29" s="57"/>
      <c r="P29" s="57"/>
      <c r="Q29" s="57"/>
      <c r="R29" s="57"/>
      <c r="S29" s="57"/>
      <c r="T29" s="57"/>
      <c r="U29" s="57"/>
      <c r="V29" s="57"/>
      <c r="W29" s="57"/>
      <c r="X29" s="57"/>
      <c r="Y29" s="57"/>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row>
    <row r="30" spans="1:162" ht="13.15" x14ac:dyDescent="0.3">
      <c r="A30" s="852" t="s">
        <v>290</v>
      </c>
      <c r="B30" s="853"/>
      <c r="C30" s="853"/>
      <c r="D30" s="853"/>
      <c r="E30" s="853"/>
      <c r="F30" s="853"/>
      <c r="G30" s="853"/>
      <c r="H30" s="853"/>
      <c r="I30" s="853"/>
      <c r="J30" s="853"/>
      <c r="K30" s="853"/>
      <c r="L30" s="853"/>
      <c r="M30" s="853"/>
      <c r="N30" s="854"/>
    </row>
    <row r="31" spans="1:162" ht="35.25" customHeight="1" x14ac:dyDescent="0.3">
      <c r="A31" s="830" t="s">
        <v>291</v>
      </c>
      <c r="B31" s="831"/>
      <c r="C31" s="831"/>
      <c r="D31" s="831"/>
      <c r="E31" s="831"/>
      <c r="F31" s="831"/>
      <c r="G31" s="831"/>
      <c r="H31" s="832"/>
      <c r="I31" s="833" t="s">
        <v>453</v>
      </c>
      <c r="J31" s="834"/>
      <c r="K31" s="835" t="s">
        <v>454</v>
      </c>
      <c r="L31" s="835"/>
      <c r="M31" s="836" t="s">
        <v>292</v>
      </c>
      <c r="N31" s="836"/>
    </row>
    <row r="32" spans="1:162" x14ac:dyDescent="0.25">
      <c r="A32" s="825" t="s">
        <v>407</v>
      </c>
      <c r="B32" s="826"/>
      <c r="C32" s="826"/>
      <c r="D32" s="826"/>
      <c r="E32" s="826"/>
      <c r="F32" s="826"/>
      <c r="G32" s="826"/>
      <c r="H32" s="827"/>
      <c r="I32" s="829">
        <v>130</v>
      </c>
      <c r="J32" s="829"/>
      <c r="K32" s="922">
        <v>137</v>
      </c>
      <c r="L32" s="922"/>
      <c r="M32" s="829">
        <f>K32-I32</f>
        <v>7</v>
      </c>
      <c r="N32" s="829"/>
      <c r="O32" s="429"/>
    </row>
    <row r="33" spans="1:15" x14ac:dyDescent="0.25">
      <c r="A33" s="825" t="s">
        <v>401</v>
      </c>
      <c r="B33" s="826"/>
      <c r="C33" s="826"/>
      <c r="D33" s="826"/>
      <c r="E33" s="826"/>
      <c r="F33" s="826"/>
      <c r="G33" s="826"/>
      <c r="H33" s="827"/>
      <c r="I33" s="829">
        <v>580</v>
      </c>
      <c r="J33" s="829"/>
      <c r="K33" s="922">
        <v>620</v>
      </c>
      <c r="L33" s="922"/>
      <c r="M33" s="829">
        <f t="shared" ref="M33:M34" si="0">K33-I33</f>
        <v>40</v>
      </c>
      <c r="N33" s="829"/>
      <c r="O33" s="429"/>
    </row>
    <row r="34" spans="1:15" s="85" customFormat="1" x14ac:dyDescent="0.25">
      <c r="A34" s="825" t="s">
        <v>402</v>
      </c>
      <c r="B34" s="826"/>
      <c r="C34" s="826"/>
      <c r="D34" s="826"/>
      <c r="E34" s="826"/>
      <c r="F34" s="826"/>
      <c r="G34" s="826"/>
      <c r="H34" s="827"/>
      <c r="I34" s="829">
        <v>80</v>
      </c>
      <c r="J34" s="829"/>
      <c r="K34" s="922">
        <v>81</v>
      </c>
      <c r="L34" s="922"/>
      <c r="M34" s="829">
        <f t="shared" si="0"/>
        <v>1</v>
      </c>
      <c r="N34" s="829"/>
      <c r="O34" s="429"/>
    </row>
    <row r="35" spans="1:15" ht="23.25" customHeight="1" x14ac:dyDescent="0.3">
      <c r="A35" s="830" t="s">
        <v>293</v>
      </c>
      <c r="B35" s="831"/>
      <c r="C35" s="831"/>
      <c r="D35" s="831"/>
      <c r="E35" s="831"/>
      <c r="F35" s="831"/>
      <c r="G35" s="831"/>
      <c r="H35" s="832"/>
      <c r="I35" s="833" t="s">
        <v>453</v>
      </c>
      <c r="J35" s="834"/>
      <c r="K35" s="835" t="s">
        <v>454</v>
      </c>
      <c r="L35" s="835"/>
      <c r="M35" s="836" t="s">
        <v>292</v>
      </c>
      <c r="N35" s="836"/>
    </row>
    <row r="36" spans="1:15" ht="13.15" x14ac:dyDescent="0.3">
      <c r="A36" s="825" t="s">
        <v>403</v>
      </c>
      <c r="B36" s="826"/>
      <c r="C36" s="826"/>
      <c r="D36" s="826"/>
      <c r="E36" s="826"/>
      <c r="F36" s="826"/>
      <c r="G36" s="826"/>
      <c r="H36" s="827"/>
      <c r="I36" s="846">
        <v>1</v>
      </c>
      <c r="J36" s="828"/>
      <c r="K36" s="846">
        <v>1</v>
      </c>
      <c r="L36" s="828"/>
      <c r="M36" s="848">
        <f>K36-I36</f>
        <v>0</v>
      </c>
      <c r="N36" s="848"/>
    </row>
    <row r="37" spans="1:15" ht="13.15" x14ac:dyDescent="0.3">
      <c r="A37" s="825"/>
      <c r="B37" s="826"/>
      <c r="C37" s="826"/>
      <c r="D37" s="826"/>
      <c r="E37" s="826"/>
      <c r="F37" s="826"/>
      <c r="G37" s="826"/>
      <c r="H37" s="827"/>
      <c r="I37" s="840"/>
      <c r="J37" s="828"/>
      <c r="K37" s="840"/>
      <c r="L37" s="828"/>
      <c r="M37" s="829"/>
      <c r="N37" s="829"/>
    </row>
    <row r="38" spans="1:15" ht="24" customHeight="1" x14ac:dyDescent="0.3">
      <c r="A38" s="830" t="s">
        <v>294</v>
      </c>
      <c r="B38" s="831"/>
      <c r="C38" s="831"/>
      <c r="D38" s="831"/>
      <c r="E38" s="831"/>
      <c r="F38" s="831"/>
      <c r="G38" s="831"/>
      <c r="H38" s="832"/>
      <c r="I38" s="833" t="s">
        <v>453</v>
      </c>
      <c r="J38" s="834"/>
      <c r="K38" s="835" t="s">
        <v>454</v>
      </c>
      <c r="L38" s="835"/>
      <c r="M38" s="836" t="s">
        <v>292</v>
      </c>
      <c r="N38" s="836"/>
    </row>
    <row r="39" spans="1:15" ht="13.15" x14ac:dyDescent="0.3">
      <c r="A39" s="825" t="s">
        <v>459</v>
      </c>
      <c r="B39" s="826"/>
      <c r="C39" s="826"/>
      <c r="D39" s="826"/>
      <c r="E39" s="826"/>
      <c r="F39" s="826"/>
      <c r="G39" s="826"/>
      <c r="H39" s="827"/>
      <c r="I39" s="843">
        <v>1500</v>
      </c>
      <c r="J39" s="843"/>
      <c r="K39" s="843">
        <v>1595.37</v>
      </c>
      <c r="L39" s="843"/>
      <c r="M39" s="844">
        <f>K39-I39</f>
        <v>95.369999999999891</v>
      </c>
      <c r="N39" s="829"/>
    </row>
    <row r="40" spans="1:15" ht="13.15" x14ac:dyDescent="0.3">
      <c r="A40" s="825" t="s">
        <v>406</v>
      </c>
      <c r="B40" s="826"/>
      <c r="C40" s="826"/>
      <c r="D40" s="826"/>
      <c r="E40" s="826"/>
      <c r="F40" s="826"/>
      <c r="G40" s="826"/>
      <c r="H40" s="827"/>
      <c r="I40" s="843">
        <v>1500</v>
      </c>
      <c r="J40" s="843"/>
      <c r="K40" s="843">
        <v>1595.37</v>
      </c>
      <c r="L40" s="843"/>
      <c r="M40" s="844">
        <f>K40-I40</f>
        <v>95.369999999999891</v>
      </c>
      <c r="N40" s="829"/>
    </row>
    <row r="41" spans="1:15" ht="31.5" customHeight="1" x14ac:dyDescent="0.3">
      <c r="A41" s="830" t="s">
        <v>295</v>
      </c>
      <c r="B41" s="831"/>
      <c r="C41" s="831"/>
      <c r="D41" s="831"/>
      <c r="E41" s="831"/>
      <c r="F41" s="831"/>
      <c r="G41" s="831"/>
      <c r="H41" s="832"/>
      <c r="I41" s="833" t="s">
        <v>453</v>
      </c>
      <c r="J41" s="834"/>
      <c r="K41" s="835" t="s">
        <v>454</v>
      </c>
      <c r="L41" s="835"/>
      <c r="M41" s="836" t="s">
        <v>292</v>
      </c>
      <c r="N41" s="836"/>
    </row>
    <row r="42" spans="1:15" x14ac:dyDescent="0.25">
      <c r="A42" s="825" t="s">
        <v>404</v>
      </c>
      <c r="B42" s="826"/>
      <c r="C42" s="826"/>
      <c r="D42" s="826"/>
      <c r="E42" s="826"/>
      <c r="F42" s="826"/>
      <c r="G42" s="826"/>
      <c r="H42" s="827"/>
      <c r="I42" s="846">
        <v>0.05</v>
      </c>
      <c r="J42" s="828"/>
      <c r="K42" s="846">
        <v>0.04</v>
      </c>
      <c r="L42" s="828"/>
      <c r="M42" s="923">
        <f>K42-I42</f>
        <v>-1.0000000000000002E-2</v>
      </c>
      <c r="N42" s="829"/>
      <c r="O42" s="429"/>
    </row>
    <row r="43" spans="1:15" ht="13.15" x14ac:dyDescent="0.3">
      <c r="A43" s="825" t="s">
        <v>405</v>
      </c>
      <c r="B43" s="826"/>
      <c r="C43" s="826"/>
      <c r="D43" s="826"/>
      <c r="E43" s="826"/>
      <c r="F43" s="826"/>
      <c r="G43" s="826"/>
      <c r="H43" s="827"/>
      <c r="I43" s="828">
        <v>20</v>
      </c>
      <c r="J43" s="828"/>
      <c r="K43" s="828">
        <v>22</v>
      </c>
      <c r="L43" s="828"/>
      <c r="M43" s="829">
        <f>K43-I43</f>
        <v>2</v>
      </c>
      <c r="N43" s="829"/>
      <c r="O43" s="429"/>
    </row>
    <row r="45" spans="1:15" x14ac:dyDescent="0.25">
      <c r="A45" s="837" t="s">
        <v>296</v>
      </c>
      <c r="B45" s="838"/>
      <c r="C45" s="838"/>
      <c r="D45" s="838"/>
      <c r="E45" s="838"/>
      <c r="F45" s="838"/>
      <c r="G45" s="838"/>
      <c r="H45" s="838"/>
      <c r="I45" s="838"/>
      <c r="J45" s="838"/>
      <c r="K45" s="838"/>
      <c r="L45" s="838"/>
      <c r="M45" s="838"/>
      <c r="N45" s="839"/>
    </row>
    <row r="46" spans="1:15" ht="48.75" customHeight="1" x14ac:dyDescent="0.25">
      <c r="A46" s="824" t="s">
        <v>297</v>
      </c>
      <c r="B46" s="824"/>
      <c r="C46" s="60" t="s">
        <v>298</v>
      </c>
      <c r="D46" s="60" t="s">
        <v>299</v>
      </c>
      <c r="E46" s="60" t="s">
        <v>300</v>
      </c>
      <c r="F46" s="60" t="s">
        <v>301</v>
      </c>
      <c r="G46" s="60" t="s">
        <v>302</v>
      </c>
      <c r="H46" s="60" t="s">
        <v>303</v>
      </c>
      <c r="I46" s="60" t="s">
        <v>304</v>
      </c>
      <c r="J46" s="60" t="s">
        <v>305</v>
      </c>
      <c r="K46" s="60" t="s">
        <v>306</v>
      </c>
      <c r="L46" s="60" t="s">
        <v>307</v>
      </c>
      <c r="M46" s="60" t="s">
        <v>308</v>
      </c>
      <c r="N46" s="60" t="s">
        <v>309</v>
      </c>
    </row>
    <row r="47" spans="1:15" ht="12" customHeight="1" x14ac:dyDescent="0.25">
      <c r="A47" s="820">
        <f>IF(A25&gt;0,A25,"")</f>
        <v>1</v>
      </c>
      <c r="B47" s="821"/>
      <c r="C47" s="61" t="s">
        <v>286</v>
      </c>
      <c r="D47" s="61"/>
      <c r="E47" s="61"/>
      <c r="F47" s="62"/>
      <c r="G47" s="62"/>
      <c r="H47" s="62"/>
      <c r="I47" s="62"/>
      <c r="J47" s="88"/>
      <c r="K47" s="62"/>
      <c r="L47" s="61"/>
      <c r="M47" s="61"/>
      <c r="N47" s="61"/>
    </row>
    <row r="48" spans="1:15" ht="12" customHeight="1" thickBot="1" x14ac:dyDescent="0.3">
      <c r="A48" s="822"/>
      <c r="B48" s="823"/>
      <c r="C48" s="64"/>
      <c r="D48" s="64"/>
      <c r="E48" s="64"/>
      <c r="F48" s="65"/>
      <c r="G48" s="65"/>
      <c r="H48" s="65"/>
      <c r="I48" s="65"/>
      <c r="J48" s="89"/>
      <c r="K48" s="66"/>
      <c r="L48" s="65"/>
      <c r="M48" s="65"/>
      <c r="N48" s="64"/>
    </row>
    <row r="49" spans="1:14" ht="12" customHeight="1" x14ac:dyDescent="0.25">
      <c r="A49" s="820">
        <f>IF(A26&gt;0,A26,"")</f>
        <v>2</v>
      </c>
      <c r="B49" s="821"/>
      <c r="C49" s="61" t="s">
        <v>286</v>
      </c>
      <c r="D49" s="61"/>
      <c r="E49" s="61"/>
      <c r="F49" s="62"/>
      <c r="G49" s="62"/>
      <c r="H49" s="62"/>
      <c r="I49" s="62"/>
      <c r="J49" s="62"/>
      <c r="K49" s="62"/>
      <c r="L49" s="61"/>
      <c r="M49" s="61"/>
      <c r="N49" s="61"/>
    </row>
    <row r="50" spans="1:14" ht="13.5" thickBot="1" x14ac:dyDescent="0.3">
      <c r="A50" s="822"/>
      <c r="B50" s="823"/>
      <c r="C50" s="64"/>
      <c r="D50" s="64"/>
      <c r="E50" s="64"/>
      <c r="F50" s="65"/>
      <c r="G50" s="65"/>
      <c r="H50" s="65"/>
      <c r="I50" s="65"/>
      <c r="J50" s="65"/>
      <c r="K50" s="66"/>
      <c r="L50" s="65"/>
      <c r="M50" s="65"/>
      <c r="N50" s="64"/>
    </row>
    <row r="51" spans="1:14" x14ac:dyDescent="0.25">
      <c r="A51" s="820">
        <f>IF(A27&gt;0,A27,"")</f>
        <v>3</v>
      </c>
      <c r="B51" s="821"/>
      <c r="C51" s="61" t="s">
        <v>286</v>
      </c>
      <c r="D51" s="86"/>
      <c r="E51" s="61"/>
      <c r="F51" s="62"/>
      <c r="G51" s="62"/>
      <c r="H51" s="62"/>
      <c r="I51" s="62"/>
      <c r="J51" s="62"/>
      <c r="K51" s="62"/>
      <c r="L51" s="63"/>
      <c r="M51" s="62"/>
      <c r="N51" s="61"/>
    </row>
    <row r="52" spans="1:14" ht="13.5" thickBot="1" x14ac:dyDescent="0.3">
      <c r="A52" s="822"/>
      <c r="B52" s="823"/>
      <c r="C52" s="64"/>
      <c r="D52" s="64"/>
      <c r="E52" s="64"/>
      <c r="F52" s="65"/>
      <c r="G52" s="65"/>
      <c r="H52" s="65"/>
      <c r="I52" s="65"/>
      <c r="J52" s="65"/>
      <c r="K52" s="66"/>
      <c r="L52" s="66"/>
      <c r="M52" s="66"/>
      <c r="N52" s="64"/>
    </row>
    <row r="53" spans="1:14" x14ac:dyDescent="0.25">
      <c r="A53" s="820">
        <v>4</v>
      </c>
      <c r="B53" s="821"/>
      <c r="C53" s="61"/>
      <c r="D53" s="61"/>
      <c r="E53" s="61" t="s">
        <v>286</v>
      </c>
      <c r="F53" s="62"/>
      <c r="G53" s="62"/>
      <c r="H53" s="62"/>
      <c r="I53" s="62"/>
      <c r="J53" s="62"/>
      <c r="K53" s="62"/>
      <c r="L53" s="62"/>
      <c r="M53" s="62"/>
      <c r="N53" s="61"/>
    </row>
    <row r="54" spans="1:14" ht="13.5" thickBot="1" x14ac:dyDescent="0.3">
      <c r="A54" s="822"/>
      <c r="B54" s="823"/>
      <c r="C54" s="64"/>
      <c r="D54" s="64"/>
      <c r="E54" s="64"/>
      <c r="F54" s="65"/>
      <c r="G54" s="65"/>
      <c r="H54" s="65"/>
      <c r="I54" s="65"/>
      <c r="J54" s="65"/>
      <c r="K54" s="65"/>
      <c r="L54" s="64"/>
      <c r="M54" s="64"/>
      <c r="N54" s="67"/>
    </row>
    <row r="55" spans="1:14" x14ac:dyDescent="0.25">
      <c r="A55" s="820">
        <v>5</v>
      </c>
      <c r="B55" s="821"/>
      <c r="C55" s="61"/>
      <c r="D55" s="61"/>
      <c r="E55" s="61"/>
      <c r="F55" s="62" t="s">
        <v>286</v>
      </c>
      <c r="G55" s="62"/>
      <c r="H55" s="62"/>
      <c r="I55" s="62"/>
      <c r="J55" s="62"/>
      <c r="K55" s="62"/>
      <c r="L55" s="61"/>
      <c r="M55" s="61"/>
      <c r="N55" s="61"/>
    </row>
    <row r="56" spans="1:14" ht="13.5" thickBot="1" x14ac:dyDescent="0.3">
      <c r="A56" s="822"/>
      <c r="B56" s="823"/>
      <c r="C56" s="64"/>
      <c r="D56" s="64"/>
      <c r="E56" s="64"/>
      <c r="F56" s="65"/>
      <c r="G56" s="65"/>
      <c r="H56" s="65"/>
      <c r="I56" s="65"/>
      <c r="J56" s="65"/>
      <c r="K56" s="65"/>
      <c r="L56" s="64"/>
      <c r="M56" s="64"/>
      <c r="N56" s="64"/>
    </row>
    <row r="57" spans="1:14" x14ac:dyDescent="0.25">
      <c r="A57" s="820">
        <v>6</v>
      </c>
      <c r="B57" s="821"/>
      <c r="C57" s="61"/>
      <c r="D57" s="61"/>
      <c r="E57" s="61"/>
      <c r="F57" s="62"/>
      <c r="G57" s="62"/>
      <c r="H57" s="62"/>
      <c r="I57" s="62"/>
      <c r="J57" s="62"/>
      <c r="K57" s="62" t="s">
        <v>286</v>
      </c>
      <c r="L57" s="61"/>
      <c r="M57" s="61"/>
      <c r="N57" s="61"/>
    </row>
    <row r="58" spans="1:14" ht="13.5" thickBot="1" x14ac:dyDescent="0.3">
      <c r="A58" s="822"/>
      <c r="B58" s="823"/>
      <c r="C58" s="64"/>
      <c r="D58" s="64"/>
      <c r="E58" s="64"/>
      <c r="F58" s="65"/>
      <c r="G58" s="65"/>
      <c r="H58" s="65"/>
      <c r="I58" s="65"/>
      <c r="J58" s="65"/>
      <c r="K58" s="65"/>
      <c r="L58" s="64"/>
      <c r="M58" s="64"/>
      <c r="N58" s="64"/>
    </row>
    <row r="59" spans="1:14" x14ac:dyDescent="0.25">
      <c r="A59" s="820">
        <v>7</v>
      </c>
      <c r="B59" s="821"/>
      <c r="C59" s="61" t="s">
        <v>286</v>
      </c>
      <c r="D59" s="61"/>
      <c r="E59" s="61"/>
      <c r="F59" s="62" t="s">
        <v>286</v>
      </c>
      <c r="G59" s="62"/>
      <c r="H59" s="62"/>
      <c r="I59" s="62"/>
      <c r="J59" s="62" t="s">
        <v>286</v>
      </c>
      <c r="K59" s="62"/>
      <c r="L59" s="61"/>
      <c r="M59" s="61"/>
      <c r="N59" s="61" t="s">
        <v>286</v>
      </c>
    </row>
    <row r="60" spans="1:14" ht="10.5" customHeight="1" thickBot="1" x14ac:dyDescent="0.3">
      <c r="A60" s="822"/>
      <c r="B60" s="823"/>
      <c r="C60" s="64"/>
      <c r="D60" s="64"/>
      <c r="E60" s="64"/>
      <c r="F60" s="65"/>
      <c r="G60" s="65"/>
      <c r="H60" s="65"/>
      <c r="I60" s="65"/>
      <c r="J60" s="65"/>
      <c r="K60" s="65"/>
      <c r="L60" s="64"/>
      <c r="M60" s="64"/>
      <c r="N60" s="64"/>
    </row>
    <row r="61" spans="1:14" ht="1.5" hidden="1" customHeight="1" x14ac:dyDescent="0.25">
      <c r="A61" s="820">
        <v>8</v>
      </c>
      <c r="B61" s="821"/>
      <c r="C61" s="61"/>
      <c r="D61" s="61"/>
      <c r="E61" s="61"/>
      <c r="F61" s="62"/>
      <c r="G61" s="62"/>
      <c r="H61" s="62"/>
      <c r="I61" s="62"/>
      <c r="J61" s="62"/>
      <c r="K61" s="62"/>
      <c r="L61" s="61"/>
      <c r="M61" s="61"/>
      <c r="N61" s="68"/>
    </row>
    <row r="62" spans="1:14" ht="13.5" hidden="1" thickBot="1" x14ac:dyDescent="0.3">
      <c r="A62" s="822"/>
      <c r="B62" s="823"/>
      <c r="C62" s="64"/>
      <c r="D62" s="64"/>
      <c r="E62" s="64"/>
      <c r="F62" s="65"/>
      <c r="G62" s="65"/>
      <c r="H62" s="65"/>
      <c r="I62" s="65"/>
      <c r="J62" s="65"/>
      <c r="K62" s="65"/>
      <c r="L62" s="64"/>
      <c r="M62" s="64"/>
      <c r="N62" s="64"/>
    </row>
    <row r="63" spans="1:14" hidden="1" x14ac:dyDescent="0.25">
      <c r="A63" s="820">
        <v>9</v>
      </c>
      <c r="B63" s="821"/>
      <c r="C63" s="61"/>
      <c r="D63" s="61"/>
      <c r="E63" s="61"/>
      <c r="F63" s="62"/>
      <c r="G63" s="62"/>
      <c r="H63" s="62"/>
      <c r="I63" s="62"/>
      <c r="J63" s="62"/>
      <c r="K63" s="62"/>
      <c r="L63" s="61"/>
      <c r="M63" s="61"/>
      <c r="N63" s="61"/>
    </row>
    <row r="64" spans="1:14" ht="13.5" hidden="1" thickBot="1" x14ac:dyDescent="0.3">
      <c r="A64" s="822"/>
      <c r="B64" s="823"/>
      <c r="C64" s="64"/>
      <c r="D64" s="64"/>
      <c r="E64" s="64"/>
      <c r="F64" s="65"/>
      <c r="G64" s="65"/>
      <c r="H64" s="65"/>
      <c r="I64" s="65"/>
      <c r="J64" s="65"/>
      <c r="K64" s="65"/>
      <c r="L64" s="64"/>
      <c r="M64" s="64"/>
      <c r="N64" s="64"/>
    </row>
    <row r="65" spans="1:14" hidden="1" x14ac:dyDescent="0.25">
      <c r="A65" s="820">
        <v>10</v>
      </c>
      <c r="B65" s="821"/>
      <c r="C65" s="61"/>
      <c r="D65" s="61"/>
      <c r="E65" s="61"/>
      <c r="F65" s="62"/>
      <c r="G65" s="62"/>
      <c r="H65" s="62"/>
      <c r="I65" s="62"/>
      <c r="J65" s="62"/>
      <c r="K65" s="62"/>
      <c r="L65" s="61"/>
      <c r="M65" s="61"/>
      <c r="N65" s="61"/>
    </row>
    <row r="66" spans="1:14" ht="13.5" hidden="1" thickBot="1" x14ac:dyDescent="0.3">
      <c r="A66" s="822"/>
      <c r="B66" s="823"/>
      <c r="C66" s="64"/>
      <c r="D66" s="64"/>
      <c r="E66" s="64"/>
      <c r="F66" s="64"/>
      <c r="G66" s="64"/>
      <c r="H66" s="64"/>
      <c r="I66" s="64"/>
      <c r="J66" s="65"/>
      <c r="K66" s="65"/>
      <c r="L66" s="64"/>
      <c r="M66" s="64"/>
      <c r="N66" s="64"/>
    </row>
    <row r="67" spans="1:14" x14ac:dyDescent="0.25">
      <c r="A67" s="70"/>
      <c r="B67" s="70"/>
      <c r="C67" s="70"/>
      <c r="D67" s="70"/>
      <c r="E67" s="70"/>
      <c r="F67" s="70"/>
      <c r="G67" s="70"/>
      <c r="H67" s="70"/>
      <c r="I67" s="70"/>
      <c r="J67" s="70"/>
      <c r="K67" s="70"/>
      <c r="L67" s="70"/>
      <c r="M67" s="70"/>
      <c r="N67" s="70"/>
    </row>
    <row r="68" spans="1:14" x14ac:dyDescent="0.25">
      <c r="A68" s="782" t="s">
        <v>310</v>
      </c>
      <c r="B68" s="783"/>
      <c r="C68" s="783"/>
      <c r="D68" s="783"/>
      <c r="E68" s="783"/>
      <c r="F68" s="783"/>
      <c r="G68" s="783"/>
      <c r="H68" s="783"/>
      <c r="I68" s="783"/>
      <c r="J68" s="783"/>
      <c r="K68" s="783"/>
      <c r="L68" s="783"/>
      <c r="M68" s="783"/>
      <c r="N68" s="784"/>
    </row>
    <row r="69" spans="1:14" ht="31.5" customHeight="1" x14ac:dyDescent="0.25">
      <c r="A69" s="71" t="s">
        <v>311</v>
      </c>
      <c r="B69" s="814" t="s">
        <v>312</v>
      </c>
      <c r="C69" s="815"/>
      <c r="D69" s="815"/>
      <c r="E69" s="815"/>
      <c r="F69" s="816"/>
      <c r="G69" s="817" t="s">
        <v>394</v>
      </c>
      <c r="H69" s="818"/>
      <c r="I69" s="818" t="s">
        <v>314</v>
      </c>
      <c r="J69" s="818"/>
      <c r="K69" s="818" t="s">
        <v>315</v>
      </c>
      <c r="L69" s="818"/>
      <c r="M69" s="819" t="s">
        <v>316</v>
      </c>
      <c r="N69" s="819"/>
    </row>
    <row r="70" spans="1:14" x14ac:dyDescent="0.25">
      <c r="A70" s="87" t="s">
        <v>400</v>
      </c>
      <c r="B70" s="798" t="s">
        <v>390</v>
      </c>
      <c r="C70" s="799"/>
      <c r="D70" s="799"/>
      <c r="E70" s="799"/>
      <c r="F70" s="800"/>
      <c r="G70" s="801" t="s">
        <v>395</v>
      </c>
      <c r="H70" s="802"/>
      <c r="I70" s="803">
        <v>20</v>
      </c>
      <c r="J70" s="804"/>
      <c r="K70" s="803" t="s">
        <v>395</v>
      </c>
      <c r="L70" s="804"/>
      <c r="M70" s="806">
        <v>391.4</v>
      </c>
      <c r="N70" s="806"/>
    </row>
    <row r="71" spans="1:14" x14ac:dyDescent="0.25">
      <c r="A71" s="87" t="s">
        <v>398</v>
      </c>
      <c r="B71" s="798" t="s">
        <v>391</v>
      </c>
      <c r="C71" s="799"/>
      <c r="D71" s="799"/>
      <c r="E71" s="799"/>
      <c r="F71" s="800"/>
      <c r="G71" s="812">
        <v>70</v>
      </c>
      <c r="H71" s="802"/>
      <c r="I71" s="804">
        <v>120</v>
      </c>
      <c r="J71" s="804"/>
      <c r="K71" s="803" t="s">
        <v>395</v>
      </c>
      <c r="L71" s="804"/>
      <c r="M71" s="806">
        <v>1940.4</v>
      </c>
      <c r="N71" s="806"/>
    </row>
    <row r="72" spans="1:14" x14ac:dyDescent="0.25">
      <c r="A72" s="87" t="s">
        <v>399</v>
      </c>
      <c r="B72" s="798" t="s">
        <v>392</v>
      </c>
      <c r="C72" s="799"/>
      <c r="D72" s="799"/>
      <c r="E72" s="799"/>
      <c r="F72" s="800"/>
      <c r="G72" s="812">
        <v>30</v>
      </c>
      <c r="H72" s="802"/>
      <c r="I72" s="804">
        <v>60</v>
      </c>
      <c r="J72" s="804"/>
      <c r="K72" s="803" t="s">
        <v>395</v>
      </c>
      <c r="L72" s="804"/>
      <c r="M72" s="806">
        <v>915.6</v>
      </c>
      <c r="N72" s="806"/>
    </row>
    <row r="73" spans="1:14" hidden="1" x14ac:dyDescent="0.25">
      <c r="A73" s="87" t="s">
        <v>1</v>
      </c>
      <c r="B73" s="813" t="s">
        <v>2</v>
      </c>
      <c r="C73" s="810"/>
      <c r="D73" s="810"/>
      <c r="E73" s="810"/>
      <c r="F73" s="811"/>
      <c r="G73" s="812"/>
      <c r="H73" s="802"/>
      <c r="I73" s="804"/>
      <c r="J73" s="804"/>
      <c r="K73" s="804"/>
      <c r="L73" s="804"/>
      <c r="M73" s="806"/>
      <c r="N73" s="806"/>
    </row>
    <row r="74" spans="1:14" hidden="1" x14ac:dyDescent="0.25">
      <c r="A74" s="72"/>
      <c r="B74" s="809"/>
      <c r="C74" s="810"/>
      <c r="D74" s="810"/>
      <c r="E74" s="810"/>
      <c r="F74" s="811"/>
      <c r="G74" s="812"/>
      <c r="H74" s="802"/>
      <c r="I74" s="804"/>
      <c r="J74" s="804"/>
      <c r="K74" s="804"/>
      <c r="L74" s="804"/>
      <c r="M74" s="806"/>
      <c r="N74" s="806"/>
    </row>
    <row r="75" spans="1:14" hidden="1" x14ac:dyDescent="0.25">
      <c r="A75" s="72"/>
      <c r="B75" s="809"/>
      <c r="C75" s="810"/>
      <c r="D75" s="810"/>
      <c r="E75" s="810"/>
      <c r="F75" s="811"/>
      <c r="G75" s="812"/>
      <c r="H75" s="802"/>
      <c r="I75" s="804"/>
      <c r="J75" s="804"/>
      <c r="K75" s="804"/>
      <c r="L75" s="804"/>
      <c r="M75" s="806"/>
      <c r="N75" s="806"/>
    </row>
    <row r="76" spans="1:14" ht="12" customHeight="1" x14ac:dyDescent="0.25">
      <c r="A76" s="72"/>
      <c r="B76" s="809"/>
      <c r="C76" s="810"/>
      <c r="D76" s="810"/>
      <c r="E76" s="810"/>
      <c r="F76" s="811"/>
      <c r="G76" s="812"/>
      <c r="H76" s="802"/>
      <c r="I76" s="804"/>
      <c r="J76" s="804"/>
      <c r="K76" s="804"/>
      <c r="L76" s="804"/>
      <c r="M76" s="806"/>
      <c r="N76" s="806"/>
    </row>
    <row r="77" spans="1:14" ht="16.5" customHeight="1" x14ac:dyDescent="0.25">
      <c r="A77" s="73">
        <f>COUNTA(B70:F76)</f>
        <v>4</v>
      </c>
      <c r="B77" s="807" t="s">
        <v>317</v>
      </c>
      <c r="C77" s="807"/>
      <c r="D77" s="807"/>
      <c r="E77" s="807"/>
      <c r="F77" s="807"/>
      <c r="G77" s="807"/>
      <c r="H77" s="807"/>
      <c r="I77" s="807"/>
      <c r="J77" s="807"/>
      <c r="K77" s="807"/>
      <c r="L77" s="808"/>
      <c r="M77" s="764">
        <f>SUM(M70:N72)</f>
        <v>3247.4</v>
      </c>
      <c r="N77" s="764"/>
    </row>
    <row r="78" spans="1:14" x14ac:dyDescent="0.25">
      <c r="A78" s="70"/>
      <c r="B78" s="70"/>
      <c r="C78" s="70"/>
      <c r="D78" s="70"/>
      <c r="E78" s="70"/>
      <c r="F78" s="70"/>
      <c r="G78" s="70"/>
      <c r="H78" s="70"/>
      <c r="I78" s="70"/>
      <c r="J78" s="70"/>
      <c r="K78" s="70"/>
      <c r="L78" s="70"/>
      <c r="M78" s="70"/>
      <c r="N78" s="70"/>
    </row>
    <row r="79" spans="1:14" x14ac:dyDescent="0.25">
      <c r="A79" s="782" t="s">
        <v>318</v>
      </c>
      <c r="B79" s="783"/>
      <c r="C79" s="783"/>
      <c r="D79" s="783"/>
      <c r="E79" s="783"/>
      <c r="F79" s="783"/>
      <c r="G79" s="783"/>
      <c r="H79" s="783"/>
      <c r="I79" s="783"/>
      <c r="J79" s="783"/>
      <c r="K79" s="783"/>
      <c r="L79" s="783"/>
      <c r="M79" s="783"/>
      <c r="N79" s="784"/>
    </row>
    <row r="80" spans="1:14" x14ac:dyDescent="0.25">
      <c r="A80" s="785" t="s">
        <v>319</v>
      </c>
      <c r="B80" s="786"/>
      <c r="C80" s="786"/>
      <c r="D80" s="787"/>
      <c r="E80" s="785" t="s">
        <v>118</v>
      </c>
      <c r="F80" s="786"/>
      <c r="G80" s="786"/>
      <c r="H80" s="786"/>
      <c r="I80" s="786"/>
      <c r="J80" s="786"/>
      <c r="K80" s="786"/>
      <c r="L80" s="786"/>
      <c r="M80" s="760" t="s">
        <v>320</v>
      </c>
      <c r="N80" s="762"/>
    </row>
    <row r="81" spans="1:14" ht="12.75" customHeight="1" x14ac:dyDescent="0.25">
      <c r="A81" s="788" t="s">
        <v>397</v>
      </c>
      <c r="B81" s="789"/>
      <c r="C81" s="789"/>
      <c r="D81" s="790"/>
      <c r="E81" s="788" t="s">
        <v>396</v>
      </c>
      <c r="F81" s="789"/>
      <c r="G81" s="789"/>
      <c r="H81" s="789"/>
      <c r="I81" s="789"/>
      <c r="J81" s="789"/>
      <c r="K81" s="789"/>
      <c r="L81" s="790"/>
      <c r="M81" s="794">
        <v>2411.23</v>
      </c>
      <c r="N81" s="795"/>
    </row>
    <row r="82" spans="1:14" x14ac:dyDescent="0.25">
      <c r="A82" s="791"/>
      <c r="B82" s="792"/>
      <c r="C82" s="792"/>
      <c r="D82" s="793"/>
      <c r="E82" s="791"/>
      <c r="F82" s="792"/>
      <c r="G82" s="792"/>
      <c r="H82" s="792"/>
      <c r="I82" s="792"/>
      <c r="J82" s="792"/>
      <c r="K82" s="792"/>
      <c r="L82" s="793"/>
      <c r="M82" s="796"/>
      <c r="N82" s="797"/>
    </row>
    <row r="83" spans="1:14" x14ac:dyDescent="0.25">
      <c r="A83" s="772"/>
      <c r="B83" s="773"/>
      <c r="C83" s="773"/>
      <c r="D83" s="774"/>
      <c r="E83" s="772"/>
      <c r="F83" s="773"/>
      <c r="G83" s="773"/>
      <c r="H83" s="773"/>
      <c r="I83" s="773"/>
      <c r="J83" s="773"/>
      <c r="K83" s="773"/>
      <c r="L83" s="773"/>
      <c r="M83" s="778"/>
      <c r="N83" s="779"/>
    </row>
    <row r="84" spans="1:14" x14ac:dyDescent="0.25">
      <c r="A84" s="775"/>
      <c r="B84" s="776"/>
      <c r="C84" s="776"/>
      <c r="D84" s="777"/>
      <c r="E84" s="775"/>
      <c r="F84" s="776"/>
      <c r="G84" s="776"/>
      <c r="H84" s="776"/>
      <c r="I84" s="776"/>
      <c r="J84" s="776"/>
      <c r="K84" s="776"/>
      <c r="L84" s="776"/>
      <c r="M84" s="780"/>
      <c r="N84" s="781"/>
    </row>
    <row r="85" spans="1:14" x14ac:dyDescent="0.25">
      <c r="A85" s="772"/>
      <c r="B85" s="773"/>
      <c r="C85" s="773"/>
      <c r="D85" s="774"/>
      <c r="E85" s="772"/>
      <c r="F85" s="773"/>
      <c r="G85" s="773"/>
      <c r="H85" s="773"/>
      <c r="I85" s="773"/>
      <c r="J85" s="773"/>
      <c r="K85" s="773"/>
      <c r="L85" s="773"/>
      <c r="M85" s="778"/>
      <c r="N85" s="779"/>
    </row>
    <row r="86" spans="1:14" x14ac:dyDescent="0.25">
      <c r="A86" s="775"/>
      <c r="B86" s="776"/>
      <c r="C86" s="776"/>
      <c r="D86" s="777"/>
      <c r="E86" s="775"/>
      <c r="F86" s="776"/>
      <c r="G86" s="776"/>
      <c r="H86" s="776"/>
      <c r="I86" s="776"/>
      <c r="J86" s="776"/>
      <c r="K86" s="776"/>
      <c r="L86" s="776"/>
      <c r="M86" s="780"/>
      <c r="N86" s="781"/>
    </row>
    <row r="87" spans="1:14" x14ac:dyDescent="0.25">
      <c r="A87" s="760" t="s">
        <v>321</v>
      </c>
      <c r="B87" s="761"/>
      <c r="C87" s="761"/>
      <c r="D87" s="761"/>
      <c r="E87" s="761"/>
      <c r="F87" s="761"/>
      <c r="G87" s="761"/>
      <c r="H87" s="761"/>
      <c r="I87" s="761"/>
      <c r="J87" s="761"/>
      <c r="K87" s="761"/>
      <c r="L87" s="762"/>
      <c r="M87" s="763">
        <f>M77+M81</f>
        <v>5658.63</v>
      </c>
      <c r="N87" s="764"/>
    </row>
    <row r="65405" spans="247:251" x14ac:dyDescent="0.25">
      <c r="IM65405" s="54" t="s">
        <v>322</v>
      </c>
      <c r="IN65405" s="54" t="s">
        <v>323</v>
      </c>
      <c r="IO65405" s="54" t="s">
        <v>324</v>
      </c>
      <c r="IP65405" s="54" t="s">
        <v>325</v>
      </c>
      <c r="IQ65405" s="54" t="s">
        <v>326</v>
      </c>
    </row>
    <row r="65406" spans="247:251" x14ac:dyDescent="0.25">
      <c r="IM65406" s="54" t="e">
        <f>#REF!&amp;$C$9</f>
        <v>#REF!</v>
      </c>
      <c r="IN65406" s="54" t="e">
        <f>#REF!</f>
        <v>#REF!</v>
      </c>
      <c r="IO65406" s="54" t="e">
        <f>$B$25&amp;" - "&amp;$B$26&amp;" - "&amp;$B$29&amp;" - "&amp;$I$29&amp;" - "&amp;#REF!&amp;" - "&amp;#REF!&amp;" - "&amp;#REF!&amp;" - "&amp;#REF!</f>
        <v>#REF!</v>
      </c>
      <c r="IP65406" s="54"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Q65406" s="54" t="e">
        <f>#REF!</f>
        <v>#REF!</v>
      </c>
    </row>
  </sheetData>
  <mergeCells count="159">
    <mergeCell ref="A87:L87"/>
    <mergeCell ref="M87:N87"/>
    <mergeCell ref="A83:D84"/>
    <mergeCell ref="E83:L84"/>
    <mergeCell ref="M83:N84"/>
    <mergeCell ref="A85:D86"/>
    <mergeCell ref="E85:L86"/>
    <mergeCell ref="M85:N86"/>
    <mergeCell ref="A80:D80"/>
    <mergeCell ref="E80:L80"/>
    <mergeCell ref="M80:N80"/>
    <mergeCell ref="A81:D82"/>
    <mergeCell ref="E81:L82"/>
    <mergeCell ref="M81:N82"/>
    <mergeCell ref="M76:N76"/>
    <mergeCell ref="B77:L77"/>
    <mergeCell ref="M77:N77"/>
    <mergeCell ref="A79:N79"/>
    <mergeCell ref="B76:F76"/>
    <mergeCell ref="G76:H76"/>
    <mergeCell ref="I76:J76"/>
    <mergeCell ref="K76:L76"/>
    <mergeCell ref="M74:N74"/>
    <mergeCell ref="B75:F75"/>
    <mergeCell ref="G75:H75"/>
    <mergeCell ref="I75:J75"/>
    <mergeCell ref="K75:L75"/>
    <mergeCell ref="M75:N75"/>
    <mergeCell ref="B74:F74"/>
    <mergeCell ref="G74:H74"/>
    <mergeCell ref="I74:J74"/>
    <mergeCell ref="K74:L74"/>
    <mergeCell ref="M72:N72"/>
    <mergeCell ref="B73:F73"/>
    <mergeCell ref="G73:H73"/>
    <mergeCell ref="I73:J73"/>
    <mergeCell ref="K73:L73"/>
    <mergeCell ref="M73:N73"/>
    <mergeCell ref="B72:F72"/>
    <mergeCell ref="G72:H72"/>
    <mergeCell ref="I72:J72"/>
    <mergeCell ref="K72:L72"/>
    <mergeCell ref="M70:N70"/>
    <mergeCell ref="B71:F71"/>
    <mergeCell ref="G71:H71"/>
    <mergeCell ref="I71:J71"/>
    <mergeCell ref="K71:L71"/>
    <mergeCell ref="M71:N71"/>
    <mergeCell ref="B70:F70"/>
    <mergeCell ref="G70:H70"/>
    <mergeCell ref="I70:J70"/>
    <mergeCell ref="K70:L70"/>
    <mergeCell ref="A59:B60"/>
    <mergeCell ref="A61:B62"/>
    <mergeCell ref="A63:B64"/>
    <mergeCell ref="A65:B66"/>
    <mergeCell ref="A68:N68"/>
    <mergeCell ref="B69:F69"/>
    <mergeCell ref="G69:H69"/>
    <mergeCell ref="I69:J69"/>
    <mergeCell ref="K69:L69"/>
    <mergeCell ref="M69:N69"/>
    <mergeCell ref="A47:B48"/>
    <mergeCell ref="A49:B50"/>
    <mergeCell ref="A51:B52"/>
    <mergeCell ref="A53:B54"/>
    <mergeCell ref="A55:B56"/>
    <mergeCell ref="A57:B58"/>
    <mergeCell ref="A41:H41"/>
    <mergeCell ref="I41:J41"/>
    <mergeCell ref="K41:L41"/>
    <mergeCell ref="M41:N41"/>
    <mergeCell ref="A45:N45"/>
    <mergeCell ref="A46:B46"/>
    <mergeCell ref="A43:H43"/>
    <mergeCell ref="I43:J43"/>
    <mergeCell ref="K43:L43"/>
    <mergeCell ref="M43:N43"/>
    <mergeCell ref="A42:H42"/>
    <mergeCell ref="I42:J42"/>
    <mergeCell ref="K42:L42"/>
    <mergeCell ref="M42:N42"/>
    <mergeCell ref="A39:H39"/>
    <mergeCell ref="I39:J39"/>
    <mergeCell ref="K39:L39"/>
    <mergeCell ref="M39:N39"/>
    <mergeCell ref="A40:H40"/>
    <mergeCell ref="I40:J40"/>
    <mergeCell ref="K40:L40"/>
    <mergeCell ref="M40:N40"/>
    <mergeCell ref="A38:H38"/>
    <mergeCell ref="I38:J38"/>
    <mergeCell ref="K38:L38"/>
    <mergeCell ref="M38:N38"/>
    <mergeCell ref="A36:H36"/>
    <mergeCell ref="I36:J36"/>
    <mergeCell ref="K36:L36"/>
    <mergeCell ref="M36:N36"/>
    <mergeCell ref="K37:L37"/>
    <mergeCell ref="M37:N37"/>
    <mergeCell ref="A37:H37"/>
    <mergeCell ref="I37:J37"/>
    <mergeCell ref="A33:H33"/>
    <mergeCell ref="I33:J33"/>
    <mergeCell ref="A35:H35"/>
    <mergeCell ref="I35:J35"/>
    <mergeCell ref="K35:L35"/>
    <mergeCell ref="M35:N35"/>
    <mergeCell ref="A34:H34"/>
    <mergeCell ref="I34:J34"/>
    <mergeCell ref="K34:L34"/>
    <mergeCell ref="M34:N34"/>
    <mergeCell ref="K33:L33"/>
    <mergeCell ref="M33:N33"/>
    <mergeCell ref="A30:N30"/>
    <mergeCell ref="A31:H31"/>
    <mergeCell ref="I31:J31"/>
    <mergeCell ref="K31:L31"/>
    <mergeCell ref="M31:N31"/>
    <mergeCell ref="A32:H32"/>
    <mergeCell ref="I32:J32"/>
    <mergeCell ref="K32:L32"/>
    <mergeCell ref="M32:N32"/>
    <mergeCell ref="B27:G27"/>
    <mergeCell ref="I27:N27"/>
    <mergeCell ref="B28:G28"/>
    <mergeCell ref="I28:N28"/>
    <mergeCell ref="B29:G29"/>
    <mergeCell ref="I29:N29"/>
    <mergeCell ref="A11:B23"/>
    <mergeCell ref="A24:N24"/>
    <mergeCell ref="B25:G25"/>
    <mergeCell ref="I25:N25"/>
    <mergeCell ref="B26:G26"/>
    <mergeCell ref="I26:N26"/>
    <mergeCell ref="C11:N14"/>
    <mergeCell ref="M8:N8"/>
    <mergeCell ref="A9:B9"/>
    <mergeCell ref="C9:N9"/>
    <mergeCell ref="A10:B10"/>
    <mergeCell ref="C10:N10"/>
    <mergeCell ref="A8:D8"/>
    <mergeCell ref="E8:H8"/>
    <mergeCell ref="I8:J8"/>
    <mergeCell ref="K8:L8"/>
    <mergeCell ref="A6:D7"/>
    <mergeCell ref="E6:H7"/>
    <mergeCell ref="I6:N6"/>
    <mergeCell ref="I7:J7"/>
    <mergeCell ref="K7:L7"/>
    <mergeCell ref="M7:N7"/>
    <mergeCell ref="A1:N1"/>
    <mergeCell ref="A3:D3"/>
    <mergeCell ref="E3:H3"/>
    <mergeCell ref="I3:N3"/>
    <mergeCell ref="A4:D5"/>
    <mergeCell ref="E4:H5"/>
    <mergeCell ref="I4:N5"/>
    <mergeCell ref="A2:N2"/>
  </mergeCells>
  <phoneticPr fontId="26" type="noConversion"/>
  <conditionalFormatting sqref="C49:N49 C51:N51 C53:N53 C61:N61 C55:M55 C59:N59 C57:N57 C63:N63 C65:N65 C47:N47">
    <cfRule type="cellIs" dxfId="6" priority="3" stopIfTrue="1" operator="equal">
      <formula>"x"</formula>
    </cfRule>
  </conditionalFormatting>
  <conditionalFormatting sqref="C50:N50 C52:N52 C54:N54 C62:N62 C56:M56 C60:N60 C58:N58 C64:N64 C66:N66 C48:N48">
    <cfRule type="cellIs" dxfId="5" priority="4" stopIfTrue="1" operator="equal">
      <formula>"x"</formula>
    </cfRule>
  </conditionalFormatting>
  <conditionalFormatting sqref="N55">
    <cfRule type="cellIs" dxfId="4" priority="1" stopIfTrue="1" operator="equal">
      <formula>"x"</formula>
    </cfRule>
  </conditionalFormatting>
  <conditionalFormatting sqref="N56">
    <cfRule type="cellIs" dxfId="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5" right="0.75" top="1" bottom="1" header="0.5" footer="0.5"/>
  <pageSetup paperSize="9" scale="88" orientation="landscape" r:id="rId1"/>
  <headerFooter alignWithMargins="0"/>
  <rowBreaks count="2" manualBreakCount="2">
    <brk id="29" max="17" man="1"/>
    <brk id="66"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9"/>
  <sheetViews>
    <sheetView tabSelected="1" topLeftCell="A36" zoomScaleNormal="100" workbookViewId="0">
      <selection activeCell="K42" sqref="K42:L42"/>
    </sheetView>
  </sheetViews>
  <sheetFormatPr defaultColWidth="9.140625" defaultRowHeight="12.75" x14ac:dyDescent="0.25"/>
  <cols>
    <col min="1" max="1" width="8.5703125" style="53" customWidth="1"/>
    <col min="2" max="3" width="12.28515625" style="53" customWidth="1"/>
    <col min="4" max="4" width="6.42578125" style="53" customWidth="1"/>
    <col min="5" max="6" width="4.85546875" style="53" customWidth="1"/>
    <col min="7" max="7" width="6.5703125" style="53" customWidth="1"/>
    <col min="8" max="8" width="4.42578125" style="53" customWidth="1"/>
    <col min="9" max="9" width="6.5703125" style="53" customWidth="1"/>
    <col min="10" max="10" width="7.140625" style="53" customWidth="1"/>
    <col min="11" max="11" width="6.5703125" style="53" customWidth="1"/>
    <col min="12" max="12" width="6.85546875" style="53" customWidth="1"/>
    <col min="13" max="13" width="6.5703125" style="53" customWidth="1"/>
    <col min="14" max="14" width="6.7109375" style="53" customWidth="1"/>
    <col min="15" max="15" width="9.140625" style="53"/>
    <col min="16" max="16" width="2.85546875" style="53" customWidth="1"/>
    <col min="17" max="17" width="7.140625" style="53" customWidth="1"/>
    <col min="18" max="18" width="4.5703125" style="53" customWidth="1"/>
    <col min="19" max="244" width="9.140625" style="53"/>
    <col min="245" max="245" width="14.140625" style="53" bestFit="1" customWidth="1"/>
    <col min="246" max="16384" width="9.140625" style="53"/>
  </cols>
  <sheetData>
    <row r="1" spans="1:23" ht="18" customHeight="1" x14ac:dyDescent="0.25">
      <c r="A1" s="883" t="s">
        <v>361</v>
      </c>
      <c r="B1" s="883"/>
      <c r="C1" s="883"/>
      <c r="D1" s="883"/>
      <c r="E1" s="883"/>
      <c r="F1" s="883"/>
      <c r="G1" s="883"/>
      <c r="H1" s="883"/>
      <c r="I1" s="883"/>
      <c r="J1" s="883"/>
      <c r="K1" s="883"/>
      <c r="L1" s="883"/>
      <c r="M1" s="883"/>
      <c r="N1" s="883"/>
    </row>
    <row r="2" spans="1:23" ht="26.25" customHeight="1" x14ac:dyDescent="0.25">
      <c r="A2" s="54"/>
      <c r="B2" s="54"/>
      <c r="C2" s="54"/>
      <c r="D2" s="54"/>
      <c r="E2" s="54"/>
      <c r="F2" s="54"/>
      <c r="G2" s="54"/>
      <c r="H2" s="54"/>
      <c r="I2" s="54"/>
      <c r="J2" s="54"/>
      <c r="K2" s="54"/>
      <c r="L2" s="54"/>
      <c r="M2" s="54"/>
      <c r="N2" s="54"/>
      <c r="O2" s="55"/>
      <c r="P2" s="55"/>
      <c r="Q2" s="55"/>
      <c r="R2" s="55"/>
      <c r="S2" s="55"/>
      <c r="T2" s="55"/>
      <c r="U2" s="55"/>
      <c r="V2" s="55"/>
      <c r="W2" s="55"/>
    </row>
    <row r="3" spans="1:23" s="55" customFormat="1" ht="51" customHeight="1" x14ac:dyDescent="0.25">
      <c r="A3" s="884" t="s">
        <v>281</v>
      </c>
      <c r="B3" s="885"/>
      <c r="C3" s="885"/>
      <c r="D3" s="886"/>
      <c r="E3" s="911"/>
      <c r="F3" s="912"/>
      <c r="G3" s="912"/>
      <c r="H3" s="913"/>
      <c r="I3" s="942" t="s">
        <v>362</v>
      </c>
      <c r="J3" s="942"/>
      <c r="K3" s="942"/>
      <c r="L3" s="942"/>
      <c r="M3" s="942"/>
      <c r="N3" s="942"/>
    </row>
    <row r="4" spans="1:23" s="55" customFormat="1" ht="12.75" customHeight="1" x14ac:dyDescent="0.25">
      <c r="A4" s="893" t="s">
        <v>282</v>
      </c>
      <c r="B4" s="894"/>
      <c r="C4" s="894"/>
      <c r="D4" s="895"/>
      <c r="E4" s="899"/>
      <c r="F4" s="900"/>
      <c r="G4" s="900"/>
      <c r="H4" s="900"/>
      <c r="I4" s="901" t="s">
        <v>363</v>
      </c>
      <c r="J4" s="902"/>
      <c r="K4" s="902"/>
      <c r="L4" s="903"/>
      <c r="M4" s="903"/>
      <c r="N4" s="904"/>
    </row>
    <row r="5" spans="1:23" s="55" customFormat="1" ht="21.75" customHeight="1" x14ac:dyDescent="0.25">
      <c r="A5" s="896"/>
      <c r="B5" s="897"/>
      <c r="C5" s="897"/>
      <c r="D5" s="898"/>
      <c r="E5" s="900"/>
      <c r="F5" s="900"/>
      <c r="G5" s="900"/>
      <c r="H5" s="900"/>
      <c r="I5" s="905"/>
      <c r="J5" s="906"/>
      <c r="K5" s="906"/>
      <c r="L5" s="906"/>
      <c r="M5" s="906"/>
      <c r="N5" s="907"/>
    </row>
    <row r="6" spans="1:23" s="55" customFormat="1" ht="21.75" customHeight="1" x14ac:dyDescent="0.25">
      <c r="A6" s="869" t="s">
        <v>283</v>
      </c>
      <c r="B6" s="870"/>
      <c r="C6" s="870"/>
      <c r="D6" s="871"/>
      <c r="E6" s="875"/>
      <c r="F6" s="875"/>
      <c r="G6" s="875"/>
      <c r="H6" s="876"/>
      <c r="I6" s="879" t="s">
        <v>284</v>
      </c>
      <c r="J6" s="879"/>
      <c r="K6" s="879"/>
      <c r="L6" s="879"/>
      <c r="M6" s="879"/>
      <c r="N6" s="879"/>
    </row>
    <row r="7" spans="1:23" s="55" customFormat="1" ht="27" customHeight="1" x14ac:dyDescent="0.25">
      <c r="A7" s="872"/>
      <c r="B7" s="873"/>
      <c r="C7" s="873"/>
      <c r="D7" s="874"/>
      <c r="E7" s="877"/>
      <c r="F7" s="877"/>
      <c r="G7" s="877"/>
      <c r="H7" s="878"/>
      <c r="I7" s="880">
        <v>2018</v>
      </c>
      <c r="J7" s="881"/>
      <c r="K7" s="882">
        <v>2019</v>
      </c>
      <c r="L7" s="882"/>
      <c r="M7" s="882">
        <v>2020</v>
      </c>
      <c r="N7" s="882"/>
    </row>
    <row r="8" spans="1:23" s="55" customFormat="1" ht="31.5" customHeight="1" x14ac:dyDescent="0.25">
      <c r="A8" s="908" t="s">
        <v>285</v>
      </c>
      <c r="B8" s="909"/>
      <c r="C8" s="909"/>
      <c r="D8" s="910"/>
      <c r="E8" s="917"/>
      <c r="F8" s="917"/>
      <c r="G8" s="917"/>
      <c r="H8" s="918"/>
      <c r="I8" s="914" t="s">
        <v>286</v>
      </c>
      <c r="J8" s="915"/>
      <c r="K8" s="916" t="s">
        <v>286</v>
      </c>
      <c r="L8" s="916"/>
      <c r="M8" s="916" t="s">
        <v>286</v>
      </c>
      <c r="N8" s="916"/>
    </row>
    <row r="9" spans="1:23" ht="38.25" customHeight="1" x14ac:dyDescent="0.25">
      <c r="A9" s="855" t="s">
        <v>287</v>
      </c>
      <c r="B9" s="856"/>
      <c r="C9" s="857" t="s">
        <v>327</v>
      </c>
      <c r="D9" s="947"/>
      <c r="E9" s="947"/>
      <c r="F9" s="947"/>
      <c r="G9" s="947"/>
      <c r="H9" s="947"/>
      <c r="I9" s="947"/>
      <c r="J9" s="947"/>
      <c r="K9" s="947"/>
      <c r="L9" s="947"/>
      <c r="M9" s="947"/>
      <c r="N9" s="948"/>
      <c r="R9" s="56"/>
    </row>
    <row r="10" spans="1:23" ht="19.5" customHeight="1" x14ac:dyDescent="0.25">
      <c r="A10" s="860" t="s">
        <v>288</v>
      </c>
      <c r="B10" s="861"/>
      <c r="C10" s="949" t="s">
        <v>365</v>
      </c>
      <c r="D10" s="950"/>
      <c r="E10" s="950"/>
      <c r="F10" s="950"/>
      <c r="G10" s="950"/>
      <c r="H10" s="950"/>
      <c r="I10" s="950"/>
      <c r="J10" s="950"/>
      <c r="K10" s="950"/>
      <c r="L10" s="950"/>
      <c r="M10" s="950"/>
      <c r="N10" s="951"/>
    </row>
    <row r="11" spans="1:23" ht="19.5" customHeight="1" x14ac:dyDescent="0.25">
      <c r="A11" s="862"/>
      <c r="B11" s="863"/>
      <c r="C11" s="952"/>
      <c r="D11" s="953"/>
      <c r="E11" s="953"/>
      <c r="F11" s="953"/>
      <c r="G11" s="953"/>
      <c r="H11" s="953"/>
      <c r="I11" s="953"/>
      <c r="J11" s="953"/>
      <c r="K11" s="953"/>
      <c r="L11" s="953"/>
      <c r="M11" s="953"/>
      <c r="N11" s="954"/>
    </row>
    <row r="12" spans="1:23" ht="22.5" customHeight="1" x14ac:dyDescent="0.25">
      <c r="A12" s="862"/>
      <c r="B12" s="863"/>
      <c r="C12" s="952"/>
      <c r="D12" s="953"/>
      <c r="E12" s="953"/>
      <c r="F12" s="953"/>
      <c r="G12" s="953"/>
      <c r="H12" s="953"/>
      <c r="I12" s="953"/>
      <c r="J12" s="953"/>
      <c r="K12" s="953"/>
      <c r="L12" s="953"/>
      <c r="M12" s="953"/>
      <c r="N12" s="954"/>
    </row>
    <row r="13" spans="1:23" ht="31.5" customHeight="1" x14ac:dyDescent="0.25">
      <c r="A13" s="862"/>
      <c r="B13" s="863"/>
      <c r="C13" s="952"/>
      <c r="D13" s="953"/>
      <c r="E13" s="953"/>
      <c r="F13" s="953"/>
      <c r="G13" s="953"/>
      <c r="H13" s="953"/>
      <c r="I13" s="953"/>
      <c r="J13" s="953"/>
      <c r="K13" s="953"/>
      <c r="L13" s="953"/>
      <c r="M13" s="953"/>
      <c r="N13" s="954"/>
    </row>
    <row r="14" spans="1:23" ht="18.75" hidden="1" customHeight="1" x14ac:dyDescent="0.25">
      <c r="A14" s="862"/>
      <c r="B14" s="863"/>
      <c r="C14" s="952"/>
      <c r="D14" s="953"/>
      <c r="E14" s="953"/>
      <c r="F14" s="953"/>
      <c r="G14" s="953"/>
      <c r="H14" s="953"/>
      <c r="I14" s="953"/>
      <c r="J14" s="953"/>
      <c r="K14" s="953"/>
      <c r="L14" s="953"/>
      <c r="M14" s="953"/>
      <c r="N14" s="954"/>
    </row>
    <row r="15" spans="1:23" ht="16.5" hidden="1" customHeight="1" x14ac:dyDescent="0.25">
      <c r="A15" s="862"/>
      <c r="B15" s="863"/>
      <c r="C15" s="952"/>
      <c r="D15" s="953"/>
      <c r="E15" s="953"/>
      <c r="F15" s="953"/>
      <c r="G15" s="953"/>
      <c r="H15" s="953"/>
      <c r="I15" s="953"/>
      <c r="J15" s="953"/>
      <c r="K15" s="953"/>
      <c r="L15" s="953"/>
      <c r="M15" s="953"/>
      <c r="N15" s="954"/>
    </row>
    <row r="16" spans="1:23" ht="23.25" hidden="1" customHeight="1" x14ac:dyDescent="0.25">
      <c r="A16" s="862"/>
      <c r="B16" s="863"/>
      <c r="C16" s="952"/>
      <c r="D16" s="953"/>
      <c r="E16" s="953"/>
      <c r="F16" s="953"/>
      <c r="G16" s="953"/>
      <c r="H16" s="953"/>
      <c r="I16" s="953"/>
      <c r="J16" s="953"/>
      <c r="K16" s="953"/>
      <c r="L16" s="953"/>
      <c r="M16" s="953"/>
      <c r="N16" s="954"/>
    </row>
    <row r="17" spans="1:166" ht="20.25" hidden="1" customHeight="1" x14ac:dyDescent="0.25">
      <c r="A17" s="862"/>
      <c r="B17" s="863"/>
      <c r="C17" s="952"/>
      <c r="D17" s="953"/>
      <c r="E17" s="953"/>
      <c r="F17" s="953"/>
      <c r="G17" s="953"/>
      <c r="H17" s="953"/>
      <c r="I17" s="953"/>
      <c r="J17" s="953"/>
      <c r="K17" s="953"/>
      <c r="L17" s="953"/>
      <c r="M17" s="953"/>
      <c r="N17" s="954"/>
    </row>
    <row r="18" spans="1:166" ht="13.5" hidden="1" customHeight="1" x14ac:dyDescent="0.25">
      <c r="A18" s="862"/>
      <c r="B18" s="863"/>
      <c r="C18" s="952"/>
      <c r="D18" s="953"/>
      <c r="E18" s="953"/>
      <c r="F18" s="953"/>
      <c r="G18" s="953"/>
      <c r="H18" s="953"/>
      <c r="I18" s="953"/>
      <c r="J18" s="953"/>
      <c r="K18" s="953"/>
      <c r="L18" s="953"/>
      <c r="M18" s="953"/>
      <c r="N18" s="954"/>
    </row>
    <row r="19" spans="1:166" ht="13.5" hidden="1" customHeight="1" x14ac:dyDescent="0.25">
      <c r="A19" s="862"/>
      <c r="B19" s="863"/>
      <c r="C19" s="952"/>
      <c r="D19" s="953"/>
      <c r="E19" s="953"/>
      <c r="F19" s="953"/>
      <c r="G19" s="953"/>
      <c r="H19" s="953"/>
      <c r="I19" s="953"/>
      <c r="J19" s="953"/>
      <c r="K19" s="953"/>
      <c r="L19" s="953"/>
      <c r="M19" s="953"/>
      <c r="N19" s="954"/>
    </row>
    <row r="20" spans="1:166" ht="13.5" customHeight="1" x14ac:dyDescent="0.25">
      <c r="A20" s="862"/>
      <c r="B20" s="863"/>
      <c r="C20" s="952"/>
      <c r="D20" s="953"/>
      <c r="E20" s="953"/>
      <c r="F20" s="953"/>
      <c r="G20" s="953"/>
      <c r="H20" s="953"/>
      <c r="I20" s="953"/>
      <c r="J20" s="953"/>
      <c r="K20" s="953"/>
      <c r="L20" s="953"/>
      <c r="M20" s="953"/>
      <c r="N20" s="954"/>
    </row>
    <row r="21" spans="1:166" ht="13.5" customHeight="1" x14ac:dyDescent="0.25">
      <c r="A21" s="862"/>
      <c r="B21" s="863"/>
      <c r="C21" s="952"/>
      <c r="D21" s="953"/>
      <c r="E21" s="953"/>
      <c r="F21" s="953"/>
      <c r="G21" s="953"/>
      <c r="H21" s="953"/>
      <c r="I21" s="953"/>
      <c r="J21" s="953"/>
      <c r="K21" s="953"/>
      <c r="L21" s="953"/>
      <c r="M21" s="953"/>
      <c r="N21" s="954"/>
    </row>
    <row r="22" spans="1:166" ht="45" customHeight="1" x14ac:dyDescent="0.25">
      <c r="A22" s="864"/>
      <c r="B22" s="865"/>
      <c r="C22" s="955"/>
      <c r="D22" s="956"/>
      <c r="E22" s="956"/>
      <c r="F22" s="956"/>
      <c r="G22" s="956"/>
      <c r="H22" s="956"/>
      <c r="I22" s="956"/>
      <c r="J22" s="956"/>
      <c r="K22" s="956"/>
      <c r="L22" s="956"/>
      <c r="M22" s="956"/>
      <c r="N22" s="957"/>
    </row>
    <row r="23" spans="1:166" ht="18.75" customHeight="1" x14ac:dyDescent="0.25">
      <c r="A23" s="833" t="s">
        <v>289</v>
      </c>
      <c r="B23" s="866"/>
      <c r="C23" s="866"/>
      <c r="D23" s="866"/>
      <c r="E23" s="866"/>
      <c r="F23" s="866"/>
      <c r="G23" s="866"/>
      <c r="H23" s="866"/>
      <c r="I23" s="866"/>
      <c r="J23" s="866"/>
      <c r="K23" s="866"/>
      <c r="L23" s="866"/>
      <c r="M23" s="866"/>
      <c r="N23" s="834"/>
      <c r="R23" s="57"/>
      <c r="S23" s="57"/>
      <c r="T23" s="57"/>
      <c r="U23" s="57"/>
      <c r="V23" s="57"/>
      <c r="W23" s="57"/>
      <c r="X23" s="57"/>
      <c r="Y23" s="57"/>
      <c r="Z23" s="57"/>
      <c r="AA23" s="57"/>
      <c r="AB23" s="57"/>
      <c r="AC23" s="57"/>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row>
    <row r="24" spans="1:166" ht="42" customHeight="1" x14ac:dyDescent="0.25">
      <c r="A24" s="59">
        <v>1</v>
      </c>
      <c r="B24" s="849" t="s">
        <v>328</v>
      </c>
      <c r="C24" s="850"/>
      <c r="D24" s="850"/>
      <c r="E24" s="850"/>
      <c r="F24" s="850"/>
      <c r="G24" s="851"/>
      <c r="H24" s="59">
        <v>6</v>
      </c>
      <c r="I24" s="849" t="s">
        <v>429</v>
      </c>
      <c r="J24" s="850"/>
      <c r="K24" s="850"/>
      <c r="L24" s="850"/>
      <c r="M24" s="850"/>
      <c r="N24" s="851"/>
      <c r="O24" s="422"/>
      <c r="R24" s="57"/>
      <c r="S24" s="57"/>
      <c r="T24" s="57"/>
      <c r="U24" s="57"/>
      <c r="V24" s="57"/>
      <c r="W24" s="57"/>
      <c r="X24" s="57"/>
      <c r="Y24" s="57"/>
      <c r="Z24" s="57"/>
      <c r="AA24" s="57"/>
      <c r="AB24" s="57"/>
      <c r="AC24" s="57"/>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row>
    <row r="25" spans="1:166" ht="40.5" customHeight="1" x14ac:dyDescent="0.25">
      <c r="A25" s="59">
        <v>2</v>
      </c>
      <c r="B25" s="919" t="s">
        <v>329</v>
      </c>
      <c r="C25" s="920"/>
      <c r="D25" s="920"/>
      <c r="E25" s="920"/>
      <c r="F25" s="920"/>
      <c r="G25" s="921"/>
      <c r="H25" s="59">
        <v>7</v>
      </c>
      <c r="I25" s="919" t="s">
        <v>371</v>
      </c>
      <c r="J25" s="920"/>
      <c r="K25" s="920"/>
      <c r="L25" s="920"/>
      <c r="M25" s="920"/>
      <c r="N25" s="921"/>
      <c r="O25" s="290"/>
      <c r="R25" s="57"/>
      <c r="S25" s="57"/>
      <c r="T25" s="57"/>
      <c r="U25" s="57"/>
      <c r="V25" s="57"/>
      <c r="W25" s="57"/>
      <c r="X25" s="57"/>
      <c r="Y25" s="57"/>
      <c r="Z25" s="57"/>
      <c r="AA25" s="57"/>
      <c r="AB25" s="57"/>
      <c r="AC25" s="57"/>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row>
    <row r="26" spans="1:166" ht="38.25" customHeight="1" x14ac:dyDescent="0.25">
      <c r="A26" s="59">
        <v>3</v>
      </c>
      <c r="B26" s="919" t="s">
        <v>430</v>
      </c>
      <c r="C26" s="920"/>
      <c r="D26" s="920"/>
      <c r="E26" s="920"/>
      <c r="F26" s="920"/>
      <c r="G26" s="921"/>
      <c r="H26" s="59">
        <v>8</v>
      </c>
      <c r="I26" s="919"/>
      <c r="J26" s="920"/>
      <c r="K26" s="920"/>
      <c r="L26" s="920"/>
      <c r="M26" s="920"/>
      <c r="N26" s="921"/>
      <c r="O26" s="290"/>
      <c r="R26" s="57"/>
      <c r="S26" s="57"/>
      <c r="T26" s="57"/>
      <c r="U26" s="57"/>
      <c r="V26" s="57"/>
      <c r="W26" s="57"/>
      <c r="X26" s="57"/>
      <c r="Y26" s="57"/>
      <c r="Z26" s="57"/>
      <c r="AA26" s="57"/>
      <c r="AB26" s="57"/>
      <c r="AC26" s="57"/>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row>
    <row r="27" spans="1:166" ht="33.75" customHeight="1" x14ac:dyDescent="0.25">
      <c r="A27" s="59">
        <v>4</v>
      </c>
      <c r="B27" s="919" t="s">
        <v>330</v>
      </c>
      <c r="C27" s="920"/>
      <c r="D27" s="920"/>
      <c r="E27" s="920"/>
      <c r="F27" s="920"/>
      <c r="G27" s="921"/>
      <c r="H27" s="59">
        <v>9</v>
      </c>
      <c r="I27" s="919"/>
      <c r="J27" s="920"/>
      <c r="K27" s="920"/>
      <c r="L27" s="920"/>
      <c r="M27" s="920"/>
      <c r="N27" s="921"/>
      <c r="O27" s="290"/>
    </row>
    <row r="28" spans="1:166" ht="43.5" customHeight="1" x14ac:dyDescent="0.25">
      <c r="A28" s="59">
        <v>5</v>
      </c>
      <c r="B28" s="919" t="s">
        <v>370</v>
      </c>
      <c r="C28" s="920"/>
      <c r="D28" s="920"/>
      <c r="E28" s="920"/>
      <c r="F28" s="920"/>
      <c r="G28" s="921"/>
      <c r="H28" s="59">
        <v>10</v>
      </c>
      <c r="I28" s="940"/>
      <c r="J28" s="940"/>
      <c r="K28" s="940"/>
      <c r="L28" s="940"/>
      <c r="M28" s="940"/>
      <c r="N28" s="940"/>
      <c r="O28" s="290"/>
    </row>
    <row r="29" spans="1:166" ht="15" x14ac:dyDescent="0.25">
      <c r="A29" s="943" t="s">
        <v>369</v>
      </c>
      <c r="B29" s="944"/>
      <c r="C29" s="944"/>
      <c r="D29" s="944"/>
      <c r="E29" s="944"/>
      <c r="F29" s="944"/>
      <c r="G29" s="944"/>
      <c r="H29" s="944"/>
      <c r="I29" s="944"/>
      <c r="J29" s="944"/>
      <c r="K29" s="944"/>
      <c r="L29" s="944"/>
      <c r="M29" s="944"/>
      <c r="N29" s="944"/>
      <c r="O29" s="945"/>
      <c r="P29" s="945"/>
      <c r="Q29" s="945"/>
      <c r="R29" s="946"/>
    </row>
    <row r="30" spans="1:166" ht="27.75" customHeight="1" x14ac:dyDescent="0.25">
      <c r="A30" s="830" t="s">
        <v>291</v>
      </c>
      <c r="B30" s="831"/>
      <c r="C30" s="831"/>
      <c r="D30" s="831"/>
      <c r="E30" s="831"/>
      <c r="F30" s="831"/>
      <c r="G30" s="831"/>
      <c r="H30" s="832"/>
      <c r="I30" s="833" t="s">
        <v>453</v>
      </c>
      <c r="J30" s="834"/>
      <c r="K30" s="835" t="s">
        <v>454</v>
      </c>
      <c r="L30" s="835"/>
      <c r="M30" s="836" t="s">
        <v>292</v>
      </c>
      <c r="N30" s="836"/>
      <c r="O30" s="836">
        <v>2019</v>
      </c>
      <c r="P30" s="836"/>
      <c r="Q30" s="836">
        <v>2020</v>
      </c>
      <c r="R30" s="836"/>
    </row>
    <row r="31" spans="1:166" x14ac:dyDescent="0.25">
      <c r="A31" s="825" t="s">
        <v>331</v>
      </c>
      <c r="B31" s="826"/>
      <c r="C31" s="826"/>
      <c r="D31" s="826"/>
      <c r="E31" s="826"/>
      <c r="F31" s="826"/>
      <c r="G31" s="826"/>
      <c r="H31" s="827"/>
      <c r="I31" s="828"/>
      <c r="J31" s="828"/>
      <c r="K31" s="927"/>
      <c r="L31" s="927"/>
      <c r="M31" s="829"/>
      <c r="N31" s="829"/>
      <c r="O31" s="828"/>
      <c r="P31" s="828"/>
      <c r="Q31" s="829"/>
      <c r="R31" s="829"/>
    </row>
    <row r="32" spans="1:166" ht="20.25" customHeight="1" x14ac:dyDescent="0.25">
      <c r="A32" s="825" t="s">
        <v>332</v>
      </c>
      <c r="B32" s="826"/>
      <c r="C32" s="826"/>
      <c r="D32" s="826"/>
      <c r="E32" s="826"/>
      <c r="F32" s="826"/>
      <c r="G32" s="826"/>
      <c r="H32" s="827"/>
      <c r="I32" s="828" t="s">
        <v>333</v>
      </c>
      <c r="J32" s="828"/>
      <c r="K32" s="927" t="s">
        <v>469</v>
      </c>
      <c r="L32" s="927"/>
      <c r="M32" s="829" t="s">
        <v>335</v>
      </c>
      <c r="N32" s="829"/>
      <c r="O32" s="828" t="s">
        <v>333</v>
      </c>
      <c r="P32" s="828"/>
      <c r="Q32" s="828" t="s">
        <v>333</v>
      </c>
      <c r="R32" s="828"/>
    </row>
    <row r="33" spans="1:18" x14ac:dyDescent="0.25">
      <c r="A33" s="825" t="s">
        <v>334</v>
      </c>
      <c r="B33" s="826"/>
      <c r="C33" s="826"/>
      <c r="D33" s="826"/>
      <c r="E33" s="826"/>
      <c r="F33" s="826"/>
      <c r="G33" s="826"/>
      <c r="H33" s="827"/>
      <c r="I33" s="846">
        <v>1</v>
      </c>
      <c r="J33" s="828"/>
      <c r="K33" s="941">
        <v>1</v>
      </c>
      <c r="L33" s="927"/>
      <c r="M33" s="829" t="s">
        <v>335</v>
      </c>
      <c r="N33" s="829"/>
      <c r="O33" s="846">
        <v>1</v>
      </c>
      <c r="P33" s="828"/>
      <c r="Q33" s="846">
        <v>1</v>
      </c>
      <c r="R33" s="828"/>
    </row>
    <row r="34" spans="1:18" ht="37.5" customHeight="1" x14ac:dyDescent="0.25">
      <c r="A34" s="825" t="s">
        <v>368</v>
      </c>
      <c r="B34" s="826"/>
      <c r="C34" s="826"/>
      <c r="D34" s="826"/>
      <c r="E34" s="826"/>
      <c r="F34" s="826"/>
      <c r="G34" s="826"/>
      <c r="H34" s="827"/>
      <c r="I34" s="931">
        <v>1</v>
      </c>
      <c r="J34" s="932"/>
      <c r="K34" s="931">
        <v>1</v>
      </c>
      <c r="L34" s="932"/>
      <c r="M34" s="933" t="s">
        <v>335</v>
      </c>
      <c r="N34" s="934"/>
      <c r="O34" s="938">
        <v>1</v>
      </c>
      <c r="P34" s="939"/>
      <c r="Q34" s="933">
        <v>1</v>
      </c>
      <c r="R34" s="934"/>
    </row>
    <row r="35" spans="1:18" ht="39" customHeight="1" x14ac:dyDescent="0.25">
      <c r="A35" s="825" t="s">
        <v>336</v>
      </c>
      <c r="B35" s="826"/>
      <c r="C35" s="826"/>
      <c r="D35" s="826"/>
      <c r="E35" s="826"/>
      <c r="F35" s="826"/>
      <c r="G35" s="826"/>
      <c r="H35" s="827"/>
      <c r="I35" s="828" t="s">
        <v>337</v>
      </c>
      <c r="J35" s="828"/>
      <c r="K35" s="927"/>
      <c r="L35" s="927"/>
      <c r="M35" s="829"/>
      <c r="N35" s="829"/>
      <c r="O35" s="828" t="s">
        <v>337</v>
      </c>
      <c r="P35" s="828"/>
      <c r="Q35" s="828" t="s">
        <v>337</v>
      </c>
      <c r="R35" s="828"/>
    </row>
    <row r="36" spans="1:18" ht="24.75" customHeight="1" x14ac:dyDescent="0.25">
      <c r="A36" s="830" t="s">
        <v>293</v>
      </c>
      <c r="B36" s="831"/>
      <c r="C36" s="831"/>
      <c r="D36" s="831"/>
      <c r="E36" s="831"/>
      <c r="F36" s="831"/>
      <c r="G36" s="831"/>
      <c r="H36" s="832"/>
      <c r="I36" s="833" t="s">
        <v>453</v>
      </c>
      <c r="J36" s="834"/>
      <c r="K36" s="835" t="s">
        <v>454</v>
      </c>
      <c r="L36" s="835"/>
      <c r="M36" s="836" t="s">
        <v>292</v>
      </c>
      <c r="N36" s="836"/>
      <c r="O36" s="836">
        <v>2019</v>
      </c>
      <c r="P36" s="836"/>
      <c r="Q36" s="836">
        <v>2020</v>
      </c>
      <c r="R36" s="836"/>
    </row>
    <row r="37" spans="1:18" ht="15.75" customHeight="1" x14ac:dyDescent="0.25">
      <c r="A37" s="825" t="s">
        <v>366</v>
      </c>
      <c r="B37" s="826"/>
      <c r="C37" s="826"/>
      <c r="D37" s="826"/>
      <c r="E37" s="826"/>
      <c r="F37" s="826"/>
      <c r="G37" s="826"/>
      <c r="H37" s="827"/>
      <c r="I37" s="935">
        <v>43131</v>
      </c>
      <c r="J37" s="829"/>
      <c r="K37" s="935">
        <v>43496</v>
      </c>
      <c r="L37" s="829"/>
      <c r="M37" s="829"/>
      <c r="N37" s="829"/>
      <c r="O37" s="935">
        <v>42400</v>
      </c>
      <c r="P37" s="829"/>
      <c r="Q37" s="935">
        <v>42400</v>
      </c>
      <c r="R37" s="829"/>
    </row>
    <row r="38" spans="1:18" ht="20.25" customHeight="1" x14ac:dyDescent="0.25">
      <c r="A38" s="825" t="s">
        <v>329</v>
      </c>
      <c r="B38" s="826"/>
      <c r="C38" s="826"/>
      <c r="D38" s="826"/>
      <c r="E38" s="826"/>
      <c r="F38" s="826"/>
      <c r="G38" s="826"/>
      <c r="H38" s="827"/>
      <c r="I38" s="935">
        <v>43220</v>
      </c>
      <c r="J38" s="829"/>
      <c r="K38" s="935" t="s">
        <v>468</v>
      </c>
      <c r="L38" s="829"/>
      <c r="M38" s="829"/>
      <c r="N38" s="829"/>
      <c r="O38" s="935">
        <v>42400</v>
      </c>
      <c r="P38" s="829"/>
      <c r="Q38" s="935">
        <v>42400</v>
      </c>
      <c r="R38" s="829"/>
    </row>
    <row r="39" spans="1:18" ht="26.25" customHeight="1" x14ac:dyDescent="0.25">
      <c r="A39" s="825" t="s">
        <v>467</v>
      </c>
      <c r="B39" s="826"/>
      <c r="C39" s="826"/>
      <c r="D39" s="826"/>
      <c r="E39" s="826"/>
      <c r="F39" s="826"/>
      <c r="G39" s="826"/>
      <c r="H39" s="827"/>
      <c r="I39" s="840">
        <v>43496</v>
      </c>
      <c r="J39" s="828"/>
      <c r="K39" s="840">
        <v>43496</v>
      </c>
      <c r="L39" s="828"/>
      <c r="M39" s="829"/>
      <c r="N39" s="829"/>
      <c r="O39" s="840">
        <v>43861</v>
      </c>
      <c r="P39" s="828"/>
      <c r="Q39" s="840">
        <v>44227</v>
      </c>
      <c r="R39" s="828"/>
    </row>
    <row r="40" spans="1:18" x14ac:dyDescent="0.25">
      <c r="A40" s="825" t="s">
        <v>367</v>
      </c>
      <c r="B40" s="826"/>
      <c r="C40" s="826"/>
      <c r="D40" s="826"/>
      <c r="E40" s="826"/>
      <c r="F40" s="826"/>
      <c r="G40" s="826"/>
      <c r="H40" s="827"/>
      <c r="I40" s="840">
        <v>43131</v>
      </c>
      <c r="J40" s="828"/>
      <c r="K40" s="840">
        <v>43496</v>
      </c>
      <c r="L40" s="828"/>
      <c r="M40" s="829"/>
      <c r="N40" s="829"/>
      <c r="O40" s="840">
        <v>42735</v>
      </c>
      <c r="P40" s="828"/>
      <c r="Q40" s="840">
        <v>42735</v>
      </c>
      <c r="R40" s="828"/>
    </row>
    <row r="41" spans="1:18" ht="75.75" customHeight="1" x14ac:dyDescent="0.25">
      <c r="A41" s="825" t="s">
        <v>371</v>
      </c>
      <c r="B41" s="826"/>
      <c r="C41" s="826"/>
      <c r="D41" s="826"/>
      <c r="E41" s="826"/>
      <c r="F41" s="826"/>
      <c r="G41" s="826"/>
      <c r="H41" s="827"/>
      <c r="I41" s="935">
        <v>43159</v>
      </c>
      <c r="J41" s="829"/>
      <c r="K41" s="936" t="s">
        <v>470</v>
      </c>
      <c r="L41" s="937"/>
      <c r="M41" s="829"/>
      <c r="N41" s="829"/>
      <c r="O41" s="935"/>
      <c r="P41" s="829"/>
      <c r="Q41" s="935"/>
      <c r="R41" s="829"/>
    </row>
    <row r="42" spans="1:18" ht="21.75" customHeight="1" x14ac:dyDescent="0.25">
      <c r="A42" s="825"/>
      <c r="B42" s="826"/>
      <c r="C42" s="826"/>
      <c r="D42" s="826"/>
      <c r="E42" s="826"/>
      <c r="F42" s="826"/>
      <c r="G42" s="826"/>
      <c r="H42" s="827"/>
      <c r="I42" s="840"/>
      <c r="J42" s="828"/>
      <c r="K42" s="840"/>
      <c r="L42" s="828"/>
      <c r="M42" s="829"/>
      <c r="N42" s="829"/>
      <c r="O42" s="840"/>
      <c r="P42" s="828"/>
      <c r="Q42" s="840"/>
      <c r="R42" s="828"/>
    </row>
    <row r="43" spans="1:18" ht="24.75" customHeight="1" x14ac:dyDescent="0.25">
      <c r="A43" s="830" t="s">
        <v>294</v>
      </c>
      <c r="B43" s="831"/>
      <c r="C43" s="831"/>
      <c r="D43" s="831"/>
      <c r="E43" s="831"/>
      <c r="F43" s="831"/>
      <c r="G43" s="831"/>
      <c r="H43" s="832"/>
      <c r="I43" s="833" t="s">
        <v>453</v>
      </c>
      <c r="J43" s="834"/>
      <c r="K43" s="835" t="s">
        <v>454</v>
      </c>
      <c r="L43" s="835"/>
      <c r="M43" s="836" t="s">
        <v>292</v>
      </c>
      <c r="N43" s="836"/>
      <c r="O43" s="836">
        <v>2019</v>
      </c>
      <c r="P43" s="836"/>
      <c r="Q43" s="836">
        <v>2020</v>
      </c>
      <c r="R43" s="836"/>
    </row>
    <row r="44" spans="1:18" ht="29.25" customHeight="1" x14ac:dyDescent="0.25">
      <c r="A44" s="825" t="s">
        <v>338</v>
      </c>
      <c r="B44" s="826"/>
      <c r="C44" s="826"/>
      <c r="D44" s="826"/>
      <c r="E44" s="826"/>
      <c r="F44" s="826"/>
      <c r="G44" s="826"/>
      <c r="H44" s="827"/>
      <c r="I44" s="929" t="s">
        <v>339</v>
      </c>
      <c r="J44" s="930"/>
      <c r="K44" s="931"/>
      <c r="L44" s="932"/>
      <c r="M44" s="933"/>
      <c r="N44" s="934"/>
      <c r="O44" s="929" t="s">
        <v>339</v>
      </c>
      <c r="P44" s="930"/>
      <c r="Q44" s="929" t="s">
        <v>339</v>
      </c>
      <c r="R44" s="930"/>
    </row>
    <row r="45" spans="1:18" ht="0.75" customHeight="1" x14ac:dyDescent="0.25">
      <c r="A45" s="825"/>
      <c r="B45" s="826"/>
      <c r="C45" s="826"/>
      <c r="D45" s="826"/>
      <c r="E45" s="826"/>
      <c r="F45" s="826"/>
      <c r="G45" s="826"/>
      <c r="H45" s="827"/>
      <c r="I45" s="928"/>
      <c r="J45" s="928"/>
      <c r="K45" s="927"/>
      <c r="L45" s="927"/>
      <c r="M45" s="829"/>
      <c r="N45" s="829"/>
      <c r="O45" s="828"/>
      <c r="P45" s="828"/>
      <c r="Q45" s="829"/>
      <c r="R45" s="829"/>
    </row>
    <row r="46" spans="1:18" hidden="1" x14ac:dyDescent="0.25">
      <c r="A46" s="825"/>
      <c r="B46" s="826"/>
      <c r="C46" s="826"/>
      <c r="D46" s="826"/>
      <c r="E46" s="826"/>
      <c r="F46" s="826"/>
      <c r="G46" s="826"/>
      <c r="H46" s="827"/>
      <c r="I46" s="828"/>
      <c r="J46" s="828"/>
      <c r="K46" s="927"/>
      <c r="L46" s="927"/>
      <c r="M46" s="829"/>
      <c r="N46" s="829"/>
      <c r="O46" s="828"/>
      <c r="P46" s="828"/>
      <c r="Q46" s="829"/>
      <c r="R46" s="829"/>
    </row>
    <row r="47" spans="1:18" hidden="1" x14ac:dyDescent="0.25">
      <c r="A47" s="825"/>
      <c r="B47" s="826"/>
      <c r="C47" s="826"/>
      <c r="D47" s="826"/>
      <c r="E47" s="826"/>
      <c r="F47" s="826"/>
      <c r="G47" s="826"/>
      <c r="H47" s="827"/>
      <c r="I47" s="828"/>
      <c r="J47" s="828"/>
      <c r="K47" s="927"/>
      <c r="L47" s="927"/>
      <c r="M47" s="829"/>
      <c r="N47" s="829"/>
      <c r="O47" s="828"/>
      <c r="P47" s="828"/>
      <c r="Q47" s="829"/>
      <c r="R47" s="829"/>
    </row>
    <row r="48" spans="1:18" ht="39" customHeight="1" x14ac:dyDescent="0.25">
      <c r="A48" s="830" t="s">
        <v>295</v>
      </c>
      <c r="B48" s="831"/>
      <c r="C48" s="831"/>
      <c r="D48" s="831"/>
      <c r="E48" s="831"/>
      <c r="F48" s="831"/>
      <c r="G48" s="831"/>
      <c r="H48" s="832"/>
      <c r="I48" s="833" t="s">
        <v>453</v>
      </c>
      <c r="J48" s="834"/>
      <c r="K48" s="835" t="s">
        <v>454</v>
      </c>
      <c r="L48" s="835"/>
      <c r="M48" s="836" t="s">
        <v>292</v>
      </c>
      <c r="N48" s="836"/>
      <c r="O48" s="836">
        <v>2019</v>
      </c>
      <c r="P48" s="836"/>
      <c r="Q48" s="836">
        <v>2020</v>
      </c>
      <c r="R48" s="836"/>
    </row>
    <row r="49" spans="1:18" x14ac:dyDescent="0.25">
      <c r="A49" s="924" t="s">
        <v>340</v>
      </c>
      <c r="B49" s="925"/>
      <c r="C49" s="925"/>
      <c r="D49" s="925"/>
      <c r="E49" s="925"/>
      <c r="F49" s="925"/>
      <c r="G49" s="925"/>
      <c r="H49" s="926"/>
      <c r="I49" s="828">
        <v>0</v>
      </c>
      <c r="J49" s="828"/>
      <c r="K49" s="828"/>
      <c r="L49" s="828"/>
      <c r="M49" s="829"/>
      <c r="N49" s="829"/>
      <c r="O49" s="828">
        <v>0</v>
      </c>
      <c r="P49" s="828"/>
      <c r="Q49" s="829">
        <v>0</v>
      </c>
      <c r="R49" s="829"/>
    </row>
    <row r="50" spans="1:18" x14ac:dyDescent="0.25">
      <c r="A50" s="924" t="s">
        <v>372</v>
      </c>
      <c r="B50" s="925"/>
      <c r="C50" s="925"/>
      <c r="D50" s="925"/>
      <c r="E50" s="925"/>
      <c r="F50" s="925"/>
      <c r="G50" s="925"/>
      <c r="H50" s="926"/>
      <c r="I50" s="828">
        <v>0</v>
      </c>
      <c r="J50" s="828"/>
      <c r="K50" s="828"/>
      <c r="L50" s="828"/>
      <c r="M50" s="829"/>
      <c r="N50" s="829"/>
      <c r="O50" s="828">
        <v>0</v>
      </c>
      <c r="P50" s="828"/>
      <c r="Q50" s="829">
        <v>0</v>
      </c>
      <c r="R50" s="829"/>
    </row>
    <row r="51" spans="1:18" x14ac:dyDescent="0.25">
      <c r="A51" s="924" t="s">
        <v>341</v>
      </c>
      <c r="B51" s="925"/>
      <c r="C51" s="925"/>
      <c r="D51" s="925"/>
      <c r="E51" s="925"/>
      <c r="F51" s="925"/>
      <c r="G51" s="925"/>
      <c r="H51" s="926"/>
      <c r="I51" s="846">
        <v>0.8</v>
      </c>
      <c r="J51" s="828"/>
      <c r="K51" s="828">
        <v>100</v>
      </c>
      <c r="L51" s="828"/>
      <c r="M51" s="829"/>
      <c r="N51" s="829"/>
      <c r="O51" s="846">
        <v>0.85</v>
      </c>
      <c r="P51" s="828"/>
      <c r="Q51" s="923">
        <v>0.9</v>
      </c>
      <c r="R51" s="829"/>
    </row>
    <row r="52" spans="1:18" hidden="1" x14ac:dyDescent="0.25">
      <c r="A52" s="924"/>
      <c r="B52" s="925"/>
      <c r="C52" s="925"/>
      <c r="D52" s="925"/>
      <c r="E52" s="925"/>
      <c r="F52" s="925"/>
      <c r="G52" s="925"/>
      <c r="H52" s="926"/>
      <c r="I52" s="828"/>
      <c r="J52" s="828"/>
      <c r="K52" s="828"/>
      <c r="L52" s="828"/>
      <c r="M52" s="829"/>
      <c r="N52" s="829"/>
      <c r="O52" s="828"/>
      <c r="P52" s="828"/>
      <c r="Q52" s="829"/>
      <c r="R52" s="829"/>
    </row>
    <row r="53" spans="1:18" hidden="1" x14ac:dyDescent="0.25">
      <c r="A53" s="924"/>
      <c r="B53" s="925"/>
      <c r="C53" s="925"/>
      <c r="D53" s="925"/>
      <c r="E53" s="925"/>
      <c r="F53" s="925"/>
      <c r="G53" s="925"/>
      <c r="H53" s="926"/>
      <c r="I53" s="828"/>
      <c r="J53" s="828"/>
      <c r="K53" s="828"/>
      <c r="L53" s="828"/>
      <c r="M53" s="829"/>
      <c r="N53" s="829"/>
      <c r="O53" s="828"/>
      <c r="P53" s="828"/>
      <c r="Q53" s="829"/>
      <c r="R53" s="829"/>
    </row>
    <row r="55" spans="1:18" x14ac:dyDescent="0.25">
      <c r="A55" s="837" t="s">
        <v>296</v>
      </c>
      <c r="B55" s="838"/>
      <c r="C55" s="838"/>
      <c r="D55" s="838"/>
      <c r="E55" s="838"/>
      <c r="F55" s="838"/>
      <c r="G55" s="838"/>
      <c r="H55" s="838"/>
      <c r="I55" s="838"/>
      <c r="J55" s="838"/>
      <c r="K55" s="838"/>
      <c r="L55" s="838"/>
      <c r="M55" s="838"/>
      <c r="N55" s="839"/>
    </row>
    <row r="56" spans="1:18" ht="44.25" customHeight="1" x14ac:dyDescent="0.25">
      <c r="A56" s="824" t="s">
        <v>297</v>
      </c>
      <c r="B56" s="824"/>
      <c r="C56" s="60" t="s">
        <v>298</v>
      </c>
      <c r="D56" s="60" t="s">
        <v>299</v>
      </c>
      <c r="E56" s="60" t="s">
        <v>300</v>
      </c>
      <c r="F56" s="60" t="s">
        <v>301</v>
      </c>
      <c r="G56" s="60" t="s">
        <v>302</v>
      </c>
      <c r="H56" s="60" t="s">
        <v>303</v>
      </c>
      <c r="I56" s="60" t="s">
        <v>304</v>
      </c>
      <c r="J56" s="60" t="s">
        <v>305</v>
      </c>
      <c r="K56" s="60" t="s">
        <v>306</v>
      </c>
      <c r="L56" s="60" t="s">
        <v>307</v>
      </c>
      <c r="M56" s="60" t="s">
        <v>308</v>
      </c>
      <c r="N56" s="60" t="s">
        <v>309</v>
      </c>
    </row>
    <row r="57" spans="1:18" ht="12" customHeight="1" x14ac:dyDescent="0.25">
      <c r="A57" s="820">
        <v>1</v>
      </c>
      <c r="B57" s="821"/>
      <c r="C57" s="62" t="s">
        <v>342</v>
      </c>
      <c r="D57" s="61"/>
      <c r="E57" s="61"/>
      <c r="F57" s="62"/>
      <c r="G57" s="62"/>
      <c r="H57" s="62"/>
      <c r="I57" s="62"/>
      <c r="J57" s="62"/>
      <c r="K57" s="62"/>
      <c r="L57" s="61"/>
      <c r="M57" s="61"/>
      <c r="N57" s="61"/>
    </row>
    <row r="58" spans="1:18" ht="12" customHeight="1" thickBot="1" x14ac:dyDescent="0.3">
      <c r="A58" s="822"/>
      <c r="B58" s="823"/>
      <c r="C58" s="64"/>
      <c r="D58" s="64"/>
      <c r="E58" s="64"/>
      <c r="F58" s="65"/>
      <c r="G58" s="65"/>
      <c r="H58" s="65"/>
      <c r="I58" s="65"/>
      <c r="J58" s="65"/>
      <c r="K58" s="66"/>
      <c r="L58" s="65"/>
      <c r="M58" s="65"/>
      <c r="N58" s="64"/>
    </row>
    <row r="59" spans="1:18" ht="12" customHeight="1" x14ac:dyDescent="0.25">
      <c r="A59" s="820">
        <v>2</v>
      </c>
      <c r="B59" s="821"/>
      <c r="C59" s="61"/>
      <c r="E59" s="61"/>
      <c r="F59" s="86" t="s">
        <v>342</v>
      </c>
      <c r="G59" s="62"/>
      <c r="H59" s="62"/>
      <c r="I59" s="62"/>
      <c r="J59" s="62"/>
      <c r="K59" s="62"/>
      <c r="L59" s="63"/>
      <c r="M59" s="62"/>
      <c r="N59" s="61"/>
    </row>
    <row r="60" spans="1:18" ht="12" customHeight="1" thickBot="1" x14ac:dyDescent="0.3">
      <c r="A60" s="822"/>
      <c r="B60" s="823"/>
      <c r="C60" s="64"/>
      <c r="D60" s="64"/>
      <c r="E60" s="64"/>
      <c r="F60" s="65"/>
      <c r="G60" s="65"/>
      <c r="H60" s="65"/>
      <c r="I60" s="65"/>
      <c r="J60" s="65"/>
      <c r="K60" s="66"/>
      <c r="L60" s="66"/>
      <c r="M60" s="66"/>
      <c r="N60" s="64"/>
    </row>
    <row r="61" spans="1:18" ht="12" customHeight="1" x14ac:dyDescent="0.25">
      <c r="A61" s="820">
        <v>3</v>
      </c>
      <c r="B61" s="821"/>
      <c r="C61" s="61" t="s">
        <v>342</v>
      </c>
      <c r="D61" s="61" t="s">
        <v>342</v>
      </c>
      <c r="E61" s="61" t="s">
        <v>342</v>
      </c>
      <c r="F61" s="62" t="s">
        <v>342</v>
      </c>
      <c r="G61" s="62" t="s">
        <v>342</v>
      </c>
      <c r="H61" s="62" t="s">
        <v>342</v>
      </c>
      <c r="I61" s="62" t="s">
        <v>342</v>
      </c>
      <c r="J61" s="62" t="s">
        <v>342</v>
      </c>
      <c r="K61" s="62" t="s">
        <v>342</v>
      </c>
      <c r="L61" s="62" t="s">
        <v>342</v>
      </c>
      <c r="M61" s="62" t="s">
        <v>342</v>
      </c>
      <c r="N61" s="61" t="s">
        <v>342</v>
      </c>
    </row>
    <row r="62" spans="1:18" ht="12" customHeight="1" thickBot="1" x14ac:dyDescent="0.3">
      <c r="A62" s="822"/>
      <c r="B62" s="823"/>
      <c r="C62" s="64"/>
      <c r="D62" s="64"/>
      <c r="E62" s="64"/>
      <c r="F62" s="65"/>
      <c r="G62" s="65"/>
      <c r="H62" s="65"/>
      <c r="I62" s="65"/>
      <c r="J62" s="65"/>
      <c r="K62" s="65"/>
      <c r="L62" s="64"/>
      <c r="M62" s="64"/>
      <c r="N62" s="421"/>
    </row>
    <row r="63" spans="1:18" ht="12" customHeight="1" x14ac:dyDescent="0.25">
      <c r="A63" s="820">
        <v>4</v>
      </c>
      <c r="B63" s="821"/>
      <c r="C63" s="76"/>
      <c r="D63" s="61"/>
      <c r="E63" s="61"/>
      <c r="F63" s="62"/>
      <c r="G63" s="62"/>
      <c r="H63" s="62"/>
      <c r="I63" s="62"/>
      <c r="J63" s="62"/>
      <c r="K63" s="62"/>
      <c r="L63" s="61"/>
      <c r="M63" s="61"/>
      <c r="N63" s="61"/>
    </row>
    <row r="64" spans="1:18" ht="12" customHeight="1" thickBot="1" x14ac:dyDescent="0.3">
      <c r="A64" s="822"/>
      <c r="B64" s="823"/>
      <c r="C64" s="64"/>
      <c r="D64" s="64"/>
      <c r="E64" s="64"/>
      <c r="F64" s="65"/>
      <c r="G64" s="65"/>
      <c r="H64" s="65"/>
      <c r="I64" s="65"/>
      <c r="J64" s="65"/>
      <c r="K64" s="65"/>
      <c r="L64" s="64"/>
      <c r="M64" s="64"/>
      <c r="N64" s="297"/>
    </row>
    <row r="65" spans="1:15" ht="12" customHeight="1" x14ac:dyDescent="0.25">
      <c r="A65" s="820">
        <v>5</v>
      </c>
      <c r="B65" s="821"/>
      <c r="C65" s="61" t="s">
        <v>342</v>
      </c>
      <c r="D65" s="61"/>
      <c r="E65" s="61"/>
      <c r="F65" s="62"/>
      <c r="G65" s="62"/>
      <c r="H65" s="62"/>
      <c r="I65" s="62"/>
      <c r="J65" s="62"/>
      <c r="K65" s="62"/>
      <c r="L65" s="61"/>
      <c r="M65" s="61"/>
      <c r="N65" s="61"/>
    </row>
    <row r="66" spans="1:15" ht="12" customHeight="1" thickBot="1" x14ac:dyDescent="0.3">
      <c r="A66" s="822"/>
      <c r="B66" s="823"/>
      <c r="C66" s="64"/>
      <c r="D66" s="64"/>
      <c r="E66" s="64"/>
      <c r="F66" s="65"/>
      <c r="G66" s="65"/>
      <c r="H66" s="65"/>
      <c r="I66" s="65"/>
      <c r="J66" s="65"/>
      <c r="K66" s="65"/>
      <c r="L66" s="64"/>
      <c r="M66" s="64"/>
      <c r="N66" s="64"/>
    </row>
    <row r="67" spans="1:15" ht="12" customHeight="1" x14ac:dyDescent="0.25">
      <c r="A67" s="820">
        <v>6</v>
      </c>
      <c r="B67" s="821"/>
      <c r="C67" s="61" t="s">
        <v>342</v>
      </c>
      <c r="D67" s="61" t="s">
        <v>342</v>
      </c>
      <c r="E67" s="61" t="s">
        <v>342</v>
      </c>
      <c r="F67" s="62" t="s">
        <v>342</v>
      </c>
      <c r="G67" s="62" t="s">
        <v>342</v>
      </c>
      <c r="H67" s="62" t="s">
        <v>342</v>
      </c>
      <c r="I67" s="62" t="s">
        <v>342</v>
      </c>
      <c r="J67" s="62" t="s">
        <v>342</v>
      </c>
      <c r="K67" s="62" t="s">
        <v>342</v>
      </c>
      <c r="L67" s="61" t="s">
        <v>342</v>
      </c>
      <c r="M67" s="61" t="s">
        <v>342</v>
      </c>
      <c r="N67" s="61" t="s">
        <v>342</v>
      </c>
    </row>
    <row r="68" spans="1:15" ht="12" customHeight="1" thickBot="1" x14ac:dyDescent="0.3">
      <c r="A68" s="822"/>
      <c r="B68" s="823"/>
      <c r="C68" s="64"/>
      <c r="D68" s="64"/>
      <c r="E68" s="64"/>
      <c r="F68" s="65"/>
      <c r="G68" s="65"/>
      <c r="H68" s="65"/>
      <c r="I68" s="65"/>
      <c r="J68" s="65"/>
      <c r="K68" s="65"/>
      <c r="L68" s="64"/>
      <c r="M68" s="64"/>
      <c r="N68" s="64"/>
    </row>
    <row r="69" spans="1:15" ht="12" customHeight="1" x14ac:dyDescent="0.25">
      <c r="A69" s="820">
        <v>7</v>
      </c>
      <c r="B69" s="821"/>
      <c r="C69" s="90"/>
      <c r="D69" s="61" t="s">
        <v>342</v>
      </c>
      <c r="E69" s="61"/>
      <c r="F69" s="62"/>
      <c r="G69" s="62"/>
      <c r="H69" s="62"/>
      <c r="I69" s="62"/>
      <c r="J69" s="62"/>
      <c r="K69" s="62"/>
      <c r="L69" s="61"/>
      <c r="M69" s="61"/>
      <c r="N69" s="61"/>
      <c r="O69" s="69"/>
    </row>
    <row r="70" spans="1:15" ht="12" customHeight="1" thickBot="1" x14ac:dyDescent="0.3">
      <c r="A70" s="822"/>
      <c r="B70" s="823"/>
      <c r="C70" s="64"/>
      <c r="D70" s="64"/>
      <c r="E70" s="64"/>
      <c r="F70" s="65"/>
      <c r="G70" s="65"/>
      <c r="H70" s="65"/>
      <c r="I70" s="65"/>
      <c r="J70" s="65"/>
      <c r="K70" s="65"/>
      <c r="L70" s="64"/>
      <c r="M70" s="64"/>
      <c r="N70" s="64"/>
    </row>
    <row r="71" spans="1:15" ht="12" customHeight="1" x14ac:dyDescent="0.25">
      <c r="A71" s="820">
        <v>8</v>
      </c>
      <c r="B71" s="821"/>
      <c r="C71" s="61"/>
      <c r="D71" s="61"/>
      <c r="E71" s="61"/>
      <c r="F71" s="62"/>
      <c r="G71" s="62"/>
      <c r="H71" s="62"/>
      <c r="I71" s="62"/>
      <c r="J71" s="62"/>
      <c r="K71" s="62"/>
      <c r="L71" s="61"/>
      <c r="M71" s="61"/>
      <c r="N71" s="61"/>
    </row>
    <row r="72" spans="1:15" ht="12" customHeight="1" thickBot="1" x14ac:dyDescent="0.3">
      <c r="A72" s="822"/>
      <c r="B72" s="823"/>
      <c r="C72" s="64"/>
      <c r="D72" s="64"/>
      <c r="E72" s="64"/>
      <c r="F72" s="65"/>
      <c r="G72" s="65"/>
      <c r="H72" s="65"/>
      <c r="I72" s="65"/>
      <c r="J72" s="65"/>
      <c r="K72" s="65"/>
      <c r="L72" s="64"/>
      <c r="M72" s="64"/>
      <c r="N72" s="64"/>
    </row>
    <row r="73" spans="1:15" x14ac:dyDescent="0.25">
      <c r="A73" s="820">
        <v>9</v>
      </c>
      <c r="B73" s="821"/>
      <c r="C73" s="90"/>
      <c r="D73" s="61"/>
      <c r="E73" s="61"/>
      <c r="F73" s="62"/>
      <c r="G73" s="62"/>
      <c r="H73" s="62"/>
      <c r="I73" s="62"/>
      <c r="J73" s="62"/>
      <c r="K73" s="62"/>
      <c r="L73" s="61"/>
      <c r="M73" s="61"/>
      <c r="N73" s="61"/>
    </row>
    <row r="74" spans="1:15" ht="13.5" thickBot="1" x14ac:dyDescent="0.3">
      <c r="A74" s="822"/>
      <c r="B74" s="823"/>
      <c r="C74" s="64"/>
      <c r="D74" s="64"/>
      <c r="E74" s="64"/>
      <c r="F74" s="64"/>
      <c r="G74" s="64"/>
      <c r="H74" s="64"/>
      <c r="I74" s="64"/>
      <c r="J74" s="65"/>
      <c r="K74" s="65"/>
      <c r="L74" s="64"/>
      <c r="M74" s="64"/>
      <c r="N74" s="64"/>
    </row>
    <row r="75" spans="1:15" ht="36" customHeight="1" x14ac:dyDescent="0.25">
      <c r="A75" s="70"/>
      <c r="B75" s="70"/>
      <c r="C75" s="70"/>
      <c r="D75" s="70"/>
      <c r="E75" s="70"/>
      <c r="F75" s="70"/>
      <c r="G75" s="70"/>
      <c r="H75" s="70"/>
      <c r="I75" s="70"/>
      <c r="J75" s="70"/>
      <c r="K75" s="70"/>
      <c r="L75" s="70"/>
      <c r="M75" s="70"/>
      <c r="N75" s="70"/>
    </row>
    <row r="76" spans="1:15" x14ac:dyDescent="0.25">
      <c r="A76" s="782" t="s">
        <v>310</v>
      </c>
      <c r="B76" s="783"/>
      <c r="C76" s="783"/>
      <c r="D76" s="783"/>
      <c r="E76" s="783"/>
      <c r="F76" s="783"/>
      <c r="G76" s="783"/>
      <c r="H76" s="783"/>
      <c r="I76" s="783"/>
      <c r="J76" s="783"/>
      <c r="K76" s="783"/>
      <c r="L76" s="783"/>
      <c r="M76" s="783"/>
      <c r="N76" s="784"/>
    </row>
    <row r="77" spans="1:15" ht="31.5" customHeight="1" x14ac:dyDescent="0.25">
      <c r="A77" s="71" t="s">
        <v>311</v>
      </c>
      <c r="B77" s="814" t="s">
        <v>312</v>
      </c>
      <c r="C77" s="815"/>
      <c r="D77" s="815"/>
      <c r="E77" s="815"/>
      <c r="F77" s="816"/>
      <c r="G77" s="818" t="s">
        <v>313</v>
      </c>
      <c r="H77" s="818"/>
      <c r="I77" s="818" t="s">
        <v>314</v>
      </c>
      <c r="J77" s="818"/>
      <c r="K77" s="818" t="s">
        <v>315</v>
      </c>
      <c r="L77" s="818"/>
      <c r="M77" s="819" t="s">
        <v>316</v>
      </c>
      <c r="N77" s="819"/>
    </row>
    <row r="78" spans="1:15" x14ac:dyDescent="0.25">
      <c r="A78" s="72"/>
      <c r="B78" s="813" t="s">
        <v>460</v>
      </c>
      <c r="C78" s="810"/>
      <c r="D78" s="810"/>
      <c r="E78" s="810"/>
      <c r="F78" s="811"/>
      <c r="G78" s="812"/>
      <c r="H78" s="802"/>
      <c r="I78" s="804"/>
      <c r="J78" s="804"/>
      <c r="K78" s="804"/>
      <c r="L78" s="804"/>
      <c r="M78" s="806"/>
      <c r="N78" s="806"/>
    </row>
    <row r="79" spans="1:15" x14ac:dyDescent="0.25">
      <c r="A79" s="72"/>
      <c r="B79" s="809"/>
      <c r="C79" s="810"/>
      <c r="D79" s="810"/>
      <c r="E79" s="810"/>
      <c r="F79" s="811"/>
      <c r="G79" s="812"/>
      <c r="H79" s="802"/>
      <c r="I79" s="804"/>
      <c r="J79" s="804"/>
      <c r="K79" s="804"/>
      <c r="L79" s="804"/>
      <c r="M79" s="806"/>
      <c r="N79" s="806"/>
    </row>
    <row r="80" spans="1:15" x14ac:dyDescent="0.25">
      <c r="A80" s="72"/>
      <c r="B80" s="809"/>
      <c r="C80" s="810"/>
      <c r="D80" s="810"/>
      <c r="E80" s="810"/>
      <c r="F80" s="811"/>
      <c r="G80" s="812"/>
      <c r="H80" s="802"/>
      <c r="I80" s="804"/>
      <c r="J80" s="804"/>
      <c r="K80" s="804"/>
      <c r="L80" s="804"/>
      <c r="M80" s="806"/>
      <c r="N80" s="806"/>
    </row>
    <row r="81" spans="1:16" x14ac:dyDescent="0.25">
      <c r="A81" s="72"/>
      <c r="B81" s="809"/>
      <c r="C81" s="810"/>
      <c r="D81" s="810"/>
      <c r="E81" s="810"/>
      <c r="F81" s="811"/>
      <c r="G81" s="812"/>
      <c r="H81" s="802"/>
      <c r="I81" s="804"/>
      <c r="J81" s="804"/>
      <c r="K81" s="804"/>
      <c r="L81" s="804"/>
      <c r="M81" s="806"/>
      <c r="N81" s="806"/>
    </row>
    <row r="82" spans="1:16" x14ac:dyDescent="0.25">
      <c r="A82" s="73">
        <f>COUNTA(B78:F81)</f>
        <v>1</v>
      </c>
      <c r="B82" s="807" t="s">
        <v>317</v>
      </c>
      <c r="C82" s="807"/>
      <c r="D82" s="807"/>
      <c r="E82" s="807"/>
      <c r="F82" s="807"/>
      <c r="G82" s="807"/>
      <c r="H82" s="807"/>
      <c r="I82" s="807"/>
      <c r="J82" s="807"/>
      <c r="K82" s="807"/>
      <c r="L82" s="808"/>
      <c r="M82" s="764"/>
      <c r="N82" s="764"/>
    </row>
    <row r="83" spans="1:16" x14ac:dyDescent="0.25">
      <c r="A83" s="70"/>
      <c r="B83" s="70"/>
      <c r="C83" s="70"/>
      <c r="D83" s="70"/>
      <c r="E83" s="70"/>
      <c r="F83" s="70"/>
      <c r="G83" s="70"/>
      <c r="H83" s="70"/>
      <c r="I83" s="70"/>
      <c r="J83" s="70"/>
      <c r="K83" s="70"/>
      <c r="L83" s="70"/>
      <c r="M83" s="70"/>
      <c r="N83" s="70"/>
    </row>
    <row r="84" spans="1:16" x14ac:dyDescent="0.25">
      <c r="A84" s="782" t="s">
        <v>318</v>
      </c>
      <c r="B84" s="783"/>
      <c r="C84" s="783"/>
      <c r="D84" s="783"/>
      <c r="E84" s="783"/>
      <c r="F84" s="783"/>
      <c r="G84" s="783"/>
      <c r="H84" s="783"/>
      <c r="I84" s="783"/>
      <c r="J84" s="783"/>
      <c r="K84" s="783"/>
      <c r="L84" s="783"/>
      <c r="M84" s="783"/>
      <c r="N84" s="784"/>
    </row>
    <row r="85" spans="1:16" x14ac:dyDescent="0.25">
      <c r="A85" s="785" t="s">
        <v>319</v>
      </c>
      <c r="B85" s="786"/>
      <c r="C85" s="786"/>
      <c r="D85" s="787"/>
      <c r="E85" s="785" t="s">
        <v>118</v>
      </c>
      <c r="F85" s="786"/>
      <c r="G85" s="786"/>
      <c r="H85" s="786"/>
      <c r="I85" s="786"/>
      <c r="J85" s="786"/>
      <c r="K85" s="786"/>
      <c r="L85" s="786"/>
      <c r="M85" s="760" t="s">
        <v>320</v>
      </c>
      <c r="N85" s="762"/>
    </row>
    <row r="86" spans="1:16" x14ac:dyDescent="0.25">
      <c r="A86" s="772"/>
      <c r="B86" s="773"/>
      <c r="C86" s="773"/>
      <c r="D86" s="774"/>
      <c r="E86" s="772"/>
      <c r="F86" s="773"/>
      <c r="G86" s="773"/>
      <c r="H86" s="773"/>
      <c r="I86" s="773"/>
      <c r="J86" s="773"/>
      <c r="K86" s="773"/>
      <c r="L86" s="773"/>
      <c r="M86" s="778"/>
      <c r="N86" s="779"/>
    </row>
    <row r="87" spans="1:16" x14ac:dyDescent="0.25">
      <c r="A87" s="775"/>
      <c r="B87" s="776"/>
      <c r="C87" s="776"/>
      <c r="D87" s="777"/>
      <c r="E87" s="775"/>
      <c r="F87" s="776"/>
      <c r="G87" s="776"/>
      <c r="H87" s="776"/>
      <c r="I87" s="776"/>
      <c r="J87" s="776"/>
      <c r="K87" s="776"/>
      <c r="L87" s="776"/>
      <c r="M87" s="780"/>
      <c r="N87" s="781"/>
      <c r="O87" s="74"/>
      <c r="P87" s="75"/>
    </row>
    <row r="88" spans="1:16" x14ac:dyDescent="0.25">
      <c r="A88" s="772"/>
      <c r="B88" s="773"/>
      <c r="C88" s="773"/>
      <c r="D88" s="774"/>
      <c r="E88" s="772"/>
      <c r="F88" s="773"/>
      <c r="G88" s="773"/>
      <c r="H88" s="773"/>
      <c r="I88" s="773"/>
      <c r="J88" s="773"/>
      <c r="K88" s="773"/>
      <c r="L88" s="773"/>
      <c r="M88" s="778"/>
      <c r="N88" s="779"/>
    </row>
    <row r="89" spans="1:16" x14ac:dyDescent="0.25">
      <c r="A89" s="775"/>
      <c r="B89" s="776"/>
      <c r="C89" s="776"/>
      <c r="D89" s="777"/>
      <c r="E89" s="775"/>
      <c r="F89" s="776"/>
      <c r="G89" s="776"/>
      <c r="H89" s="776"/>
      <c r="I89" s="776"/>
      <c r="J89" s="776"/>
      <c r="K89" s="776"/>
      <c r="L89" s="776"/>
      <c r="M89" s="780"/>
      <c r="N89" s="781"/>
    </row>
    <row r="90" spans="1:16" x14ac:dyDescent="0.25">
      <c r="A90" s="760" t="s">
        <v>321</v>
      </c>
      <c r="B90" s="761"/>
      <c r="C90" s="761"/>
      <c r="D90" s="761"/>
      <c r="E90" s="761"/>
      <c r="F90" s="761"/>
      <c r="G90" s="761"/>
      <c r="H90" s="761"/>
      <c r="I90" s="761"/>
      <c r="J90" s="761"/>
      <c r="K90" s="761"/>
      <c r="L90" s="762"/>
      <c r="M90" s="764"/>
      <c r="N90" s="764"/>
    </row>
    <row r="65408" spans="251:255" x14ac:dyDescent="0.25">
      <c r="IQ65408" s="54" t="s">
        <v>322</v>
      </c>
      <c r="IR65408" s="54" t="s">
        <v>323</v>
      </c>
      <c r="IS65408" s="54" t="s">
        <v>324</v>
      </c>
      <c r="IT65408" s="54" t="s">
        <v>325</v>
      </c>
      <c r="IU65408" s="54" t="s">
        <v>326</v>
      </c>
    </row>
    <row r="65409" spans="251:255" x14ac:dyDescent="0.25">
      <c r="IQ65409" s="54" t="e">
        <f>#REF!&amp;$C$9</f>
        <v>#REF!</v>
      </c>
      <c r="IR65409" s="54" t="e">
        <f>#REF!</f>
        <v>#REF!</v>
      </c>
      <c r="IS65409" s="54" t="e">
        <f>$B$24&amp;" - "&amp;$B$25&amp;" - "&amp;#REF!&amp;" - "&amp;$I$28&amp;" - "&amp;#REF!&amp;" - "&amp;#REF!&amp;" - "&amp;#REF!&amp;" - "&amp;#REF!</f>
        <v>#REF!</v>
      </c>
      <c r="IT65409" s="54"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9" s="54" t="e">
        <f>#REF!</f>
        <v>#REF!</v>
      </c>
    </row>
  </sheetData>
  <mergeCells count="229">
    <mergeCell ref="A9:B9"/>
    <mergeCell ref="C9:N9"/>
    <mergeCell ref="B27:G27"/>
    <mergeCell ref="I27:N27"/>
    <mergeCell ref="B25:G25"/>
    <mergeCell ref="I25:N25"/>
    <mergeCell ref="B26:G26"/>
    <mergeCell ref="C10:N22"/>
    <mergeCell ref="A23:N23"/>
    <mergeCell ref="I26:N26"/>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B24:G24"/>
    <mergeCell ref="A29:R29"/>
    <mergeCell ref="I24:N24"/>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B28:G28"/>
    <mergeCell ref="M31:N31"/>
    <mergeCell ref="A35:H35"/>
    <mergeCell ref="I35:J35"/>
    <mergeCell ref="K35:L35"/>
    <mergeCell ref="M35:N35"/>
    <mergeCell ref="O35:P35"/>
    <mergeCell ref="Q35:R35"/>
    <mergeCell ref="Q34:R34"/>
    <mergeCell ref="O34:P34"/>
    <mergeCell ref="M34:N34"/>
    <mergeCell ref="K34:L34"/>
    <mergeCell ref="I34:J34"/>
    <mergeCell ref="A34:H34"/>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O39:P39"/>
    <mergeCell ref="Q39:R39"/>
    <mergeCell ref="K38:L38"/>
    <mergeCell ref="M38:N38"/>
    <mergeCell ref="A39:H39"/>
    <mergeCell ref="I39:J39"/>
    <mergeCell ref="K39:L39"/>
    <mergeCell ref="M39:N39"/>
    <mergeCell ref="O40:P40"/>
    <mergeCell ref="Q40:R40"/>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51:P51"/>
    <mergeCell ref="Q51:R51"/>
    <mergeCell ref="A52:H52"/>
    <mergeCell ref="I52:J52"/>
    <mergeCell ref="K52:L52"/>
    <mergeCell ref="M52:N52"/>
    <mergeCell ref="O52:P52"/>
    <mergeCell ref="Q52:R52"/>
    <mergeCell ref="A51:H51"/>
    <mergeCell ref="I51:J51"/>
    <mergeCell ref="K51:L51"/>
    <mergeCell ref="M51:N51"/>
    <mergeCell ref="A57:B58"/>
    <mergeCell ref="A59:B60"/>
    <mergeCell ref="A61:B62"/>
    <mergeCell ref="O53:P53"/>
    <mergeCell ref="Q53:R53"/>
    <mergeCell ref="A55:N55"/>
    <mergeCell ref="A56:B56"/>
    <mergeCell ref="A53:H53"/>
    <mergeCell ref="I53:J53"/>
    <mergeCell ref="K53:L53"/>
    <mergeCell ref="M53:N53"/>
    <mergeCell ref="A71:B72"/>
    <mergeCell ref="A73:B74"/>
    <mergeCell ref="A63:B64"/>
    <mergeCell ref="A65:B66"/>
    <mergeCell ref="A67:B68"/>
    <mergeCell ref="A69:B70"/>
    <mergeCell ref="A76:N76"/>
    <mergeCell ref="B77:F77"/>
    <mergeCell ref="G77:H77"/>
    <mergeCell ref="I77:J77"/>
    <mergeCell ref="K77:L77"/>
    <mergeCell ref="M77:N77"/>
    <mergeCell ref="M78:N78"/>
    <mergeCell ref="B79:F79"/>
    <mergeCell ref="G79:H79"/>
    <mergeCell ref="I79:J79"/>
    <mergeCell ref="K79:L79"/>
    <mergeCell ref="M79:N79"/>
    <mergeCell ref="B78:F78"/>
    <mergeCell ref="G78:H78"/>
    <mergeCell ref="I78:J78"/>
    <mergeCell ref="K78:L78"/>
    <mergeCell ref="B80:F80"/>
    <mergeCell ref="G80:H80"/>
    <mergeCell ref="I80:J80"/>
    <mergeCell ref="K80:L80"/>
    <mergeCell ref="M80:N80"/>
    <mergeCell ref="M81:N81"/>
    <mergeCell ref="B82:L82"/>
    <mergeCell ref="M82:N82"/>
    <mergeCell ref="A84:N84"/>
    <mergeCell ref="B81:F81"/>
    <mergeCell ref="G81:H81"/>
    <mergeCell ref="I81:J81"/>
    <mergeCell ref="K81:L81"/>
    <mergeCell ref="A85:D85"/>
    <mergeCell ref="E85:L85"/>
    <mergeCell ref="M85:N85"/>
    <mergeCell ref="A90:L90"/>
    <mergeCell ref="M90:N90"/>
    <mergeCell ref="A88:D89"/>
    <mergeCell ref="E88:L89"/>
    <mergeCell ref="M88:N89"/>
    <mergeCell ref="A86:D87"/>
    <mergeCell ref="E86:L87"/>
    <mergeCell ref="M86:N87"/>
  </mergeCells>
  <phoneticPr fontId="26" type="noConversion"/>
  <conditionalFormatting sqref="C57:N57 C61:N61 D63:M63 C67:N67 C71:N71 C73:N73 C69:N69 C59 E59:N59 C65:M65">
    <cfRule type="cellIs" dxfId="2" priority="2" stopIfTrue="1" operator="equal">
      <formula>"x"</formula>
    </cfRule>
  </conditionalFormatting>
  <conditionalFormatting sqref="C58:N58 C60:N60 C62:N62 C70:N70 C68:N68 C64:N64 C66:N66 C72:N72 C74:N74">
    <cfRule type="cellIs" dxfId="1" priority="3" stopIfTrue="1" operator="equal">
      <formula>"x"</formula>
    </cfRule>
  </conditionalFormatting>
  <conditionalFormatting sqref="C63">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F58 E59:F59 C59 G63:M63 G57:N62 C60:F74 G64:N64 G66:N74 G65:M65"/>
  </dataValidations>
  <pageMargins left="0.75" right="0.75" top="1" bottom="1" header="0.5" footer="0.5"/>
  <pageSetup paperSize="9" scale="69" orientation="portrait" r:id="rId1"/>
  <headerFooter alignWithMargins="0"/>
  <rowBreaks count="3" manualBreakCount="3">
    <brk id="28" max="17" man="1"/>
    <brk id="53" max="16383" man="1"/>
    <brk id="54"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vt:i4>
      </vt:variant>
    </vt:vector>
  </HeadingPairs>
  <TitlesOfParts>
    <vt:vector size="15" baseType="lpstr">
      <vt:lpstr>Schema Generale</vt:lpstr>
      <vt:lpstr>Organizzazione</vt:lpstr>
      <vt:lpstr>Caratteristiche</vt:lpstr>
      <vt:lpstr>Economico Patrimoniale</vt:lpstr>
      <vt:lpstr>Missione programma processo</vt:lpstr>
      <vt:lpstr>Piano razion - Obj 1</vt:lpstr>
      <vt:lpstr>Piano razion - Obj 2</vt:lpstr>
      <vt:lpstr>Anticorruzione - Obj 3 </vt:lpstr>
      <vt:lpstr>'Anticorruzione - Obj 3 '!Area_stampa</vt:lpstr>
      <vt:lpstr>Caratteristiche!Area_stampa</vt:lpstr>
      <vt:lpstr>'Economico Patrimoniale'!Area_stampa</vt:lpstr>
      <vt:lpstr>Organizzazione!Area_stampa</vt:lpstr>
      <vt:lpstr>'Piano razion - Obj 1'!Area_stampa</vt:lpstr>
      <vt:lpstr>'Piano razion - Obj 2'!Area_stampa</vt:lpstr>
      <vt:lpstr>'Schema Generale'!Area_stampa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Alessandro Odorico</cp:lastModifiedBy>
  <cp:lastPrinted>2019-03-20T13:46:29Z</cp:lastPrinted>
  <dcterms:created xsi:type="dcterms:W3CDTF">2006-09-16T00:00:00Z</dcterms:created>
  <dcterms:modified xsi:type="dcterms:W3CDTF">2019-04-09T14:16:05Z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fIDOlimpoDoc">
    <vt:lpwstr>63500-178959</vt:lpwstr>
  </property>
</Properties>
</file>